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ristian.Letelier\Desktop\OPERACION SAN ANTONIO 2026\CLIENTES\OCEAN PARTNERS\EN PROCESO\MN CMA CGM HELIUM IC 31392.02A MIN-2602-0766 FALTA BL\"/>
    </mc:Choice>
  </mc:AlternateContent>
  <xr:revisionPtr revIDLastSave="0" documentId="13_ncr:1_{AF7E015B-FC27-467F-833C-581BD977A3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SOLIDADO" sheetId="8" r:id="rId1"/>
    <sheet name="Hoja2" sheetId="11" state="hidden" r:id="rId2"/>
    <sheet name="Calculo de Ponderados" sheetId="12" state="hidden" r:id="rId3"/>
  </sheets>
  <externalReferences>
    <externalReference r:id="rId4"/>
  </externalReferences>
  <definedNames>
    <definedName name="X" localSheetId="2">[1]EVALUACION!#REF!</definedName>
    <definedName name="X">[1]EVALUACION!#REF!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8" l="1"/>
  <c r="P16" i="8" l="1"/>
  <c r="R13" i="8"/>
  <c r="P54" i="8"/>
  <c r="R12" i="8" s="1"/>
  <c r="Q13" i="8"/>
  <c r="H23" i="8"/>
  <c r="N16" i="8"/>
  <c r="O16" i="8"/>
  <c r="M16" i="8"/>
  <c r="P14" i="8"/>
  <c r="O14" i="8"/>
  <c r="N14" i="8"/>
  <c r="M14" i="8"/>
  <c r="K88" i="8"/>
  <c r="M88" i="8"/>
  <c r="J88" i="8"/>
  <c r="E88" i="8"/>
  <c r="L77" i="8"/>
  <c r="N86" i="8"/>
  <c r="P86" i="8" s="1"/>
  <c r="L86" i="8"/>
  <c r="N85" i="8"/>
  <c r="P85" i="8" s="1"/>
  <c r="L85" i="8"/>
  <c r="L88" i="8" s="1"/>
  <c r="P88" i="8" l="1"/>
  <c r="R14" i="8" s="1"/>
  <c r="R16" i="8" s="1"/>
  <c r="Q16" i="8" s="1"/>
  <c r="O88" i="8"/>
  <c r="Q14" i="8" s="1"/>
  <c r="N88" i="8"/>
  <c r="M80" i="8" l="1"/>
  <c r="K80" i="8"/>
  <c r="J80" i="8"/>
  <c r="N13" i="8" s="1"/>
  <c r="E80" i="8"/>
  <c r="M13" i="8" s="1"/>
  <c r="N78" i="8"/>
  <c r="P78" i="8" s="1"/>
  <c r="L78" i="8"/>
  <c r="N77" i="8"/>
  <c r="P77" i="8" s="1"/>
  <c r="N76" i="8"/>
  <c r="P76" i="8" s="1"/>
  <c r="L76" i="8"/>
  <c r="N75" i="8"/>
  <c r="P75" i="8" s="1"/>
  <c r="L75" i="8"/>
  <c r="N74" i="8"/>
  <c r="P74" i="8" s="1"/>
  <c r="L74" i="8"/>
  <c r="N73" i="8"/>
  <c r="P73" i="8" s="1"/>
  <c r="L73" i="8"/>
  <c r="N72" i="8"/>
  <c r="P72" i="8" s="1"/>
  <c r="L72" i="8"/>
  <c r="N71" i="8"/>
  <c r="P71" i="8" s="1"/>
  <c r="L71" i="8"/>
  <c r="N70" i="8"/>
  <c r="P70" i="8" s="1"/>
  <c r="L70" i="8"/>
  <c r="N69" i="8"/>
  <c r="P69" i="8" s="1"/>
  <c r="L69" i="8"/>
  <c r="N68" i="8"/>
  <c r="P68" i="8" s="1"/>
  <c r="L68" i="8"/>
  <c r="N67" i="8"/>
  <c r="P67" i="8" s="1"/>
  <c r="L67" i="8"/>
  <c r="N66" i="8"/>
  <c r="P66" i="8" s="1"/>
  <c r="L66" i="8"/>
  <c r="N65" i="8"/>
  <c r="P65" i="8" s="1"/>
  <c r="L65" i="8"/>
  <c r="N64" i="8"/>
  <c r="P64" i="8" s="1"/>
  <c r="L64" i="8"/>
  <c r="N63" i="8"/>
  <c r="P63" i="8" s="1"/>
  <c r="L63" i="8"/>
  <c r="N62" i="8"/>
  <c r="P62" i="8" s="1"/>
  <c r="L62" i="8"/>
  <c r="N61" i="8"/>
  <c r="P61" i="8" s="1"/>
  <c r="L61" i="8"/>
  <c r="N60" i="8"/>
  <c r="P60" i="8" s="1"/>
  <c r="L60" i="8"/>
  <c r="N59" i="8"/>
  <c r="L59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J54" i="8"/>
  <c r="L80" i="8" l="1"/>
  <c r="O13" i="8" s="1"/>
  <c r="N80" i="8"/>
  <c r="P13" i="8" s="1"/>
  <c r="P59" i="8"/>
  <c r="P80" i="8" s="1"/>
  <c r="N33" i="8"/>
  <c r="L33" i="8"/>
  <c r="O80" i="8" l="1"/>
  <c r="L54" i="8"/>
  <c r="O12" i="8" s="1"/>
  <c r="N39" i="8"/>
  <c r="P39" i="8" s="1"/>
  <c r="N41" i="8"/>
  <c r="P41" i="8" s="1"/>
  <c r="M54" i="8" l="1"/>
  <c r="K54" i="8"/>
  <c r="N12" i="8"/>
  <c r="P33" i="8" l="1"/>
  <c r="E54" i="8" l="1"/>
  <c r="M12" i="8" s="1"/>
  <c r="N52" i="8" l="1"/>
  <c r="P52" i="8" s="1"/>
  <c r="N51" i="8"/>
  <c r="P51" i="8" s="1"/>
  <c r="N50" i="8"/>
  <c r="P50" i="8" s="1"/>
  <c r="N49" i="8"/>
  <c r="P49" i="8" s="1"/>
  <c r="N48" i="8"/>
  <c r="P48" i="8" s="1"/>
  <c r="N47" i="8"/>
  <c r="P47" i="8" s="1"/>
  <c r="N34" i="8" l="1"/>
  <c r="P34" i="8" s="1"/>
  <c r="N46" i="8" l="1"/>
  <c r="P46" i="8" s="1"/>
  <c r="N45" i="8"/>
  <c r="P45" i="8" s="1"/>
  <c r="N44" i="8"/>
  <c r="P44" i="8" s="1"/>
  <c r="N43" i="8"/>
  <c r="P43" i="8" s="1"/>
  <c r="N42" i="8"/>
  <c r="P42" i="8" s="1"/>
  <c r="N40" i="8"/>
  <c r="P40" i="8" s="1"/>
  <c r="N38" i="8"/>
  <c r="P38" i="8" s="1"/>
  <c r="N37" i="8"/>
  <c r="P37" i="8" s="1"/>
  <c r="N36" i="8"/>
  <c r="P36" i="8" s="1"/>
  <c r="N35" i="8"/>
  <c r="P35" i="8" s="1"/>
  <c r="N54" i="8" l="1"/>
  <c r="M45" i="12"/>
  <c r="M46" i="12"/>
  <c r="M47" i="12"/>
  <c r="M48" i="12"/>
  <c r="M49" i="12"/>
  <c r="M50" i="12"/>
  <c r="M51" i="12"/>
  <c r="M52" i="12"/>
  <c r="M53" i="12"/>
  <c r="M44" i="12"/>
  <c r="J45" i="12"/>
  <c r="K45" i="12"/>
  <c r="J46" i="12"/>
  <c r="K46" i="12"/>
  <c r="J47" i="12"/>
  <c r="K47" i="12"/>
  <c r="J48" i="12"/>
  <c r="K48" i="12"/>
  <c r="J49" i="12"/>
  <c r="K49" i="12"/>
  <c r="J50" i="12"/>
  <c r="K50" i="12"/>
  <c r="J51" i="12"/>
  <c r="K51" i="12"/>
  <c r="J52" i="12"/>
  <c r="K52" i="12"/>
  <c r="J53" i="12"/>
  <c r="K53" i="12"/>
  <c r="K44" i="12"/>
  <c r="J44" i="12"/>
  <c r="D45" i="12"/>
  <c r="D46" i="12"/>
  <c r="D47" i="12"/>
  <c r="D48" i="12"/>
  <c r="D49" i="12"/>
  <c r="D50" i="12"/>
  <c r="D51" i="12"/>
  <c r="D52" i="12"/>
  <c r="D53" i="12"/>
  <c r="D44" i="12"/>
  <c r="C45" i="12"/>
  <c r="C46" i="12"/>
  <c r="C47" i="12"/>
  <c r="C48" i="12"/>
  <c r="C49" i="12"/>
  <c r="C50" i="12"/>
  <c r="C51" i="12"/>
  <c r="C52" i="12"/>
  <c r="C53" i="12"/>
  <c r="C44" i="12"/>
  <c r="B45" i="12"/>
  <c r="B46" i="12"/>
  <c r="B47" i="12"/>
  <c r="B48" i="12"/>
  <c r="B49" i="12"/>
  <c r="B50" i="12"/>
  <c r="B51" i="12"/>
  <c r="B52" i="12"/>
  <c r="B53" i="12"/>
  <c r="B44" i="12"/>
  <c r="M28" i="12"/>
  <c r="M29" i="12"/>
  <c r="M30" i="12"/>
  <c r="M31" i="12"/>
  <c r="M32" i="12"/>
  <c r="M33" i="12"/>
  <c r="M34" i="12"/>
  <c r="M35" i="12"/>
  <c r="M36" i="12"/>
  <c r="M27" i="12"/>
  <c r="J28" i="12"/>
  <c r="K28" i="12"/>
  <c r="J29" i="12"/>
  <c r="K29" i="12"/>
  <c r="J30" i="12"/>
  <c r="K30" i="12"/>
  <c r="J31" i="12"/>
  <c r="K31" i="12"/>
  <c r="J32" i="12"/>
  <c r="K32" i="12"/>
  <c r="J33" i="12"/>
  <c r="K33" i="12"/>
  <c r="J34" i="12"/>
  <c r="K34" i="12"/>
  <c r="J35" i="12"/>
  <c r="K35" i="12"/>
  <c r="J36" i="12"/>
  <c r="K36" i="12"/>
  <c r="K27" i="12"/>
  <c r="J27" i="12"/>
  <c r="D28" i="12"/>
  <c r="D29" i="12"/>
  <c r="D30" i="12"/>
  <c r="D31" i="12"/>
  <c r="D32" i="12"/>
  <c r="D33" i="12"/>
  <c r="D34" i="12"/>
  <c r="D35" i="12"/>
  <c r="D36" i="12"/>
  <c r="D27" i="12"/>
  <c r="C28" i="12"/>
  <c r="C29" i="12"/>
  <c r="C30" i="12"/>
  <c r="C31" i="12"/>
  <c r="C32" i="12"/>
  <c r="C33" i="12"/>
  <c r="C34" i="12"/>
  <c r="C35" i="12"/>
  <c r="C36" i="12"/>
  <c r="C27" i="12"/>
  <c r="B28" i="12"/>
  <c r="B29" i="12"/>
  <c r="B30" i="12"/>
  <c r="B31" i="12"/>
  <c r="B32" i="12"/>
  <c r="B33" i="12"/>
  <c r="B34" i="12"/>
  <c r="B35" i="12"/>
  <c r="B36" i="12"/>
  <c r="B27" i="12"/>
  <c r="M11" i="12"/>
  <c r="M12" i="12"/>
  <c r="M13" i="12"/>
  <c r="M14" i="12"/>
  <c r="M15" i="12"/>
  <c r="M16" i="12"/>
  <c r="M17" i="12"/>
  <c r="M18" i="12"/>
  <c r="M19" i="12"/>
  <c r="M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K10" i="12"/>
  <c r="J10" i="12"/>
  <c r="D11" i="12"/>
  <c r="D12" i="12"/>
  <c r="D13" i="12"/>
  <c r="D14" i="12"/>
  <c r="D15" i="12"/>
  <c r="D16" i="12"/>
  <c r="D17" i="12"/>
  <c r="D18" i="12"/>
  <c r="D19" i="12"/>
  <c r="D10" i="12"/>
  <c r="C11" i="12"/>
  <c r="C12" i="12"/>
  <c r="C13" i="12"/>
  <c r="C14" i="12"/>
  <c r="C15" i="12"/>
  <c r="C16" i="12"/>
  <c r="C17" i="12"/>
  <c r="C18" i="12"/>
  <c r="C19" i="12"/>
  <c r="C10" i="12"/>
  <c r="B11" i="12"/>
  <c r="B12" i="12"/>
  <c r="B13" i="12"/>
  <c r="B14" i="12"/>
  <c r="B15" i="12"/>
  <c r="B16" i="12"/>
  <c r="B17" i="12"/>
  <c r="B18" i="12"/>
  <c r="B19" i="12"/>
  <c r="B10" i="12"/>
  <c r="W18" i="12"/>
  <c r="Y18" i="12" s="1"/>
  <c r="W17" i="12"/>
  <c r="Y17" i="12" s="1"/>
  <c r="W16" i="12"/>
  <c r="Y16" i="12" s="1"/>
  <c r="W15" i="12"/>
  <c r="Y15" i="12" s="1"/>
  <c r="W14" i="12"/>
  <c r="Y14" i="12" s="1"/>
  <c r="W13" i="12"/>
  <c r="Y13" i="12" s="1"/>
  <c r="T12" i="12"/>
  <c r="T11" i="12"/>
  <c r="T10" i="12"/>
  <c r="F12" i="11"/>
  <c r="E12" i="11"/>
  <c r="E11" i="11"/>
  <c r="P12" i="8" l="1"/>
  <c r="Q12" i="8"/>
  <c r="L47" i="12"/>
  <c r="N47" i="12" s="1"/>
  <c r="L10" i="12"/>
  <c r="N10" i="12" s="1"/>
  <c r="L33" i="12"/>
  <c r="N33" i="12" s="1"/>
  <c r="L29" i="12"/>
  <c r="N29" i="12" s="1"/>
  <c r="L53" i="12"/>
  <c r="N53" i="12" s="1"/>
  <c r="L51" i="12"/>
  <c r="N51" i="12" s="1"/>
  <c r="L49" i="12"/>
  <c r="N49" i="12" s="1"/>
  <c r="L44" i="12"/>
  <c r="N44" i="12" s="1"/>
  <c r="L36" i="12"/>
  <c r="N36" i="12" s="1"/>
  <c r="L34" i="12"/>
  <c r="N34" i="12" s="1"/>
  <c r="L32" i="12"/>
  <c r="N32" i="12" s="1"/>
  <c r="L30" i="12"/>
  <c r="N30" i="12" s="1"/>
  <c r="L28" i="12"/>
  <c r="N28" i="12" s="1"/>
  <c r="L19" i="12"/>
  <c r="N19" i="12" s="1"/>
  <c r="L17" i="12"/>
  <c r="N17" i="12" s="1"/>
  <c r="L15" i="12"/>
  <c r="N15" i="12" s="1"/>
  <c r="L13" i="12"/>
  <c r="N13" i="12" s="1"/>
  <c r="L11" i="12"/>
  <c r="N11" i="12" s="1"/>
  <c r="L52" i="12"/>
  <c r="N52" i="12" s="1"/>
  <c r="L50" i="12"/>
  <c r="N50" i="12" s="1"/>
  <c r="L48" i="12"/>
  <c r="N48" i="12" s="1"/>
  <c r="L46" i="12"/>
  <c r="N46" i="12" s="1"/>
  <c r="J20" i="12"/>
  <c r="U10" i="12" s="1"/>
  <c r="J54" i="12"/>
  <c r="U12" i="12" s="1"/>
  <c r="J37" i="12"/>
  <c r="U11" i="12" s="1"/>
  <c r="K54" i="12"/>
  <c r="V12" i="12" s="1"/>
  <c r="L45" i="12"/>
  <c r="N45" i="12" s="1"/>
  <c r="L18" i="12"/>
  <c r="N18" i="12" s="1"/>
  <c r="L16" i="12"/>
  <c r="N16" i="12" s="1"/>
  <c r="L14" i="12"/>
  <c r="N14" i="12" s="1"/>
  <c r="L12" i="12"/>
  <c r="N12" i="12" s="1"/>
  <c r="D37" i="12"/>
  <c r="L27" i="12"/>
  <c r="N27" i="12" s="1"/>
  <c r="L35" i="12"/>
  <c r="N35" i="12" s="1"/>
  <c r="L31" i="12"/>
  <c r="N31" i="12" s="1"/>
  <c r="K37" i="12"/>
  <c r="V11" i="12" s="1"/>
  <c r="D54" i="12"/>
  <c r="K20" i="12"/>
  <c r="V10" i="12" s="1"/>
  <c r="D20" i="12"/>
  <c r="D12" i="11"/>
  <c r="F11" i="11"/>
  <c r="D11" i="11"/>
  <c r="G12" i="11"/>
  <c r="H17" i="8" l="1"/>
  <c r="H16" i="8"/>
  <c r="W31" i="8"/>
  <c r="X31" i="8" s="1"/>
  <c r="H18" i="8"/>
  <c r="I12" i="11"/>
  <c r="I11" i="11"/>
  <c r="L54" i="12"/>
  <c r="W12" i="12" s="1"/>
  <c r="L20" i="12"/>
  <c r="W10" i="12" s="1"/>
  <c r="L37" i="12"/>
  <c r="W11" i="12" s="1"/>
  <c r="U19" i="12"/>
  <c r="V19" i="12"/>
  <c r="N37" i="12"/>
  <c r="N20" i="12"/>
  <c r="O16" i="12" s="1"/>
  <c r="N54" i="12"/>
  <c r="O50" i="12" s="1"/>
  <c r="G11" i="11"/>
  <c r="U41" i="8" l="1"/>
  <c r="U39" i="8"/>
  <c r="U47" i="8"/>
  <c r="U40" i="8"/>
  <c r="U36" i="8"/>
  <c r="U48" i="8"/>
  <c r="U51" i="8"/>
  <c r="U45" i="8"/>
  <c r="U42" i="8"/>
  <c r="U34" i="8"/>
  <c r="U52" i="8"/>
  <c r="U43" i="8"/>
  <c r="U50" i="8"/>
  <c r="U33" i="8"/>
  <c r="U37" i="8"/>
  <c r="U49" i="8"/>
  <c r="U46" i="8"/>
  <c r="U38" i="8"/>
  <c r="U35" i="8"/>
  <c r="U44" i="8"/>
  <c r="H12" i="11"/>
  <c r="H11" i="11"/>
  <c r="W19" i="12"/>
  <c r="O35" i="12"/>
  <c r="O29" i="12"/>
  <c r="O17" i="12"/>
  <c r="O44" i="12"/>
  <c r="M37" i="12"/>
  <c r="X11" i="12" s="1"/>
  <c r="O13" i="12"/>
  <c r="O49" i="12"/>
  <c r="O11" i="12"/>
  <c r="O46" i="12"/>
  <c r="O34" i="12"/>
  <c r="O53" i="12"/>
  <c r="M20" i="12"/>
  <c r="X10" i="12" s="1"/>
  <c r="O19" i="12"/>
  <c r="Y10" i="12"/>
  <c r="O15" i="12"/>
  <c r="O27" i="12"/>
  <c r="O12" i="12"/>
  <c r="O14" i="12"/>
  <c r="O36" i="12"/>
  <c r="O30" i="12"/>
  <c r="O28" i="12"/>
  <c r="O10" i="12"/>
  <c r="Y11" i="12"/>
  <c r="O18" i="12"/>
  <c r="O31" i="12"/>
  <c r="O33" i="12"/>
  <c r="O32" i="12"/>
  <c r="O45" i="12"/>
  <c r="O51" i="12"/>
  <c r="O52" i="12"/>
  <c r="M54" i="12"/>
  <c r="X12" i="12" s="1"/>
  <c r="Y12" i="12"/>
  <c r="O47" i="12"/>
  <c r="O48" i="12"/>
  <c r="C14" i="11"/>
  <c r="C13" i="11"/>
  <c r="C12" i="11"/>
  <c r="C11" i="11"/>
  <c r="C10" i="11"/>
  <c r="U53" i="8" l="1"/>
  <c r="O37" i="12"/>
  <c r="O20" i="12"/>
  <c r="Y19" i="12"/>
  <c r="X19" i="12" s="1"/>
  <c r="O54" i="12"/>
  <c r="E10" i="11"/>
  <c r="E17" i="11" s="1"/>
  <c r="Z16" i="12" l="1"/>
  <c r="Z12" i="12"/>
  <c r="F10" i="11"/>
  <c r="F17" i="11" s="1"/>
  <c r="Z13" i="12"/>
  <c r="Z10" i="12"/>
  <c r="Z18" i="12"/>
  <c r="Z15" i="12"/>
  <c r="Z11" i="12"/>
  <c r="Z14" i="12"/>
  <c r="Z17" i="12"/>
  <c r="H10" i="11"/>
  <c r="D10" i="11"/>
  <c r="I10" i="11"/>
  <c r="I17" i="11" s="1"/>
  <c r="G10" i="11"/>
  <c r="G17" i="11" s="1"/>
  <c r="H17" i="11" l="1"/>
  <c r="Z1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Z19" authorId="0" shapeId="0" xr:uid="{1E642AB8-FAE1-4DB8-B98D-9EFFE171693A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  <comment ref="O20" authorId="0" shapeId="0" xr:uid="{0E7E35BD-3462-4A79-8A8B-021FC4675FA6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  <comment ref="O37" authorId="0" shapeId="0" xr:uid="{18923BD5-226F-46B6-B63F-AF3FB8FD4FFB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  <comment ref="O54" authorId="0" shapeId="0" xr:uid="{D25FD1EC-7203-4415-9EB2-16D01240B2BF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</commentList>
</comments>
</file>

<file path=xl/sharedStrings.xml><?xml version="1.0" encoding="utf-8"?>
<sst xmlns="http://schemas.openxmlformats.org/spreadsheetml/2006/main" count="313" uniqueCount="175">
  <si>
    <t>ALS INSPECTION CHILE SPA</t>
  </si>
  <si>
    <t xml:space="preserve">           INFORME DE INSPECCION</t>
  </si>
  <si>
    <t>%</t>
  </si>
  <si>
    <t>PESO NETO</t>
  </si>
  <si>
    <t>LOTE</t>
  </si>
  <si>
    <t xml:space="preserve">PESO </t>
  </si>
  <si>
    <t>CLIENTE</t>
  </si>
  <si>
    <t>:</t>
  </si>
  <si>
    <t>MATERIAL</t>
  </si>
  <si>
    <t>TOTAL MES</t>
  </si>
  <si>
    <t>NETO HUMEDO</t>
  </si>
  <si>
    <t>NETO SECO</t>
  </si>
  <si>
    <t>HUMEDAD</t>
  </si>
  <si>
    <t>NETO (kg)</t>
  </si>
  <si>
    <t>BRUTO (kg)</t>
  </si>
  <si>
    <t>TARA (kg)</t>
  </si>
  <si>
    <t>SECO (kg)</t>
  </si>
  <si>
    <t>kg HUMEDOS</t>
  </si>
  <si>
    <t>kg SECOS</t>
  </si>
  <si>
    <t xml:space="preserve"> </t>
  </si>
  <si>
    <t>FECHA DESPACHO</t>
  </si>
  <si>
    <t>OP</t>
  </si>
  <si>
    <t>N° LOTE:</t>
  </si>
  <si>
    <t>FECHA RECEPCION :</t>
  </si>
  <si>
    <t xml:space="preserve">Comp Gen </t>
  </si>
  <si>
    <t>Detalle de Origen</t>
  </si>
  <si>
    <t>Detalle de recepción</t>
  </si>
  <si>
    <t>Fecha de Guía</t>
  </si>
  <si>
    <t>Patente Camión</t>
  </si>
  <si>
    <t>Guía N°</t>
  </si>
  <si>
    <t>Contenedor</t>
  </si>
  <si>
    <t>Sellos N°</t>
  </si>
  <si>
    <t>Peso Contenedor</t>
  </si>
  <si>
    <t>Peso Bruto (t)</t>
  </si>
  <si>
    <t>Peso Tara (t)</t>
  </si>
  <si>
    <t>Peso Neto Humedo (t)</t>
  </si>
  <si>
    <t>Humedad (%)</t>
  </si>
  <si>
    <t>Peso Neto Seco (t)</t>
  </si>
  <si>
    <t>Masa por Recargo</t>
  </si>
  <si>
    <t>Cantidad Total a Ponderar (gr)</t>
  </si>
  <si>
    <t>Lotes</t>
  </si>
  <si>
    <t>Naviera</t>
  </si>
  <si>
    <t>Kg</t>
  </si>
  <si>
    <t>Cantidad camiones</t>
  </si>
  <si>
    <t>ASI</t>
  </si>
  <si>
    <t>N° camiones</t>
  </si>
  <si>
    <t xml:space="preserve">SERVICIO DE DESPACHO DE CONCENTRADOS  ENAMI-SAAM </t>
  </si>
  <si>
    <t>DESPACHO CAMIONES A SAAM  MES JULIO 2025</t>
  </si>
  <si>
    <t>PESOS DESPACHO ENAMI</t>
  </si>
  <si>
    <t>P 31308.01</t>
  </si>
  <si>
    <t>REFERENCIA CLIENTE</t>
  </si>
  <si>
    <t>REFERENCIA ALS</t>
  </si>
  <si>
    <t>PESO NETO SECO RECEPCIÓN</t>
  </si>
  <si>
    <t>OCEAN PARTNERS</t>
  </si>
  <si>
    <t>PESO NETO HUMEDO Consolidado</t>
  </si>
  <si>
    <t>FECHA DE CONSOLIDADO</t>
  </si>
  <si>
    <t>LUGAR DE CONSOLIDACIÓN</t>
  </si>
  <si>
    <t>TOTAL DE CONTENEDORES</t>
  </si>
  <si>
    <t>N° TEU</t>
  </si>
  <si>
    <t>Container ID</t>
  </si>
  <si>
    <t>Fecha de Consolidado</t>
  </si>
  <si>
    <t>Hora de Ingreso</t>
  </si>
  <si>
    <t>Patente Camion</t>
  </si>
  <si>
    <t>PESO BRUTO</t>
  </si>
  <si>
    <t>TARA CAMION</t>
  </si>
  <si>
    <t>TARA TEU</t>
  </si>
  <si>
    <t>SELLO MARITIMA</t>
  </si>
  <si>
    <t>PESOS (Kg)</t>
  </si>
  <si>
    <t>SELLO OI</t>
  </si>
  <si>
    <t>TOTAL</t>
  </si>
  <si>
    <t>HUMEDAD %</t>
  </si>
  <si>
    <t>Total</t>
  </si>
  <si>
    <t>Gramos por TEU</t>
  </si>
  <si>
    <t>LOTE 2</t>
  </si>
  <si>
    <t>LOTE 1</t>
  </si>
  <si>
    <t>N° LOTE</t>
  </si>
  <si>
    <t>BRUTO (TM)</t>
  </si>
  <si>
    <t>TARA (TM)</t>
  </si>
  <si>
    <t>NETO (TM)</t>
  </si>
  <si>
    <t>SECO (TM)</t>
  </si>
  <si>
    <t>PESOS EN TMH</t>
  </si>
  <si>
    <t>PESO EN TMS</t>
  </si>
  <si>
    <t>N° CONTENEDORES</t>
  </si>
  <si>
    <t xml:space="preserve">MINERAL COBRE </t>
  </si>
  <si>
    <t>IC 31392.02A</t>
  </si>
  <si>
    <t>LOGEC MALVILLA</t>
  </si>
  <si>
    <t>CONSOLIDADO  CMA CGM HELIUM</t>
  </si>
  <si>
    <t>TCKU-262367-5</t>
  </si>
  <si>
    <t>FCIU-404786-0</t>
  </si>
  <si>
    <t>TRHU-372121-0</t>
  </si>
  <si>
    <t>TEMU-100456-2</t>
  </si>
  <si>
    <t>CMAU-031551-1</t>
  </si>
  <si>
    <t>M5631047</t>
  </si>
  <si>
    <t>M5631048</t>
  </si>
  <si>
    <t>M5631475</t>
  </si>
  <si>
    <t>M5631045</t>
  </si>
  <si>
    <t>M5631473</t>
  </si>
  <si>
    <t>M5631046</t>
  </si>
  <si>
    <t>M5631466</t>
  </si>
  <si>
    <t>M5631479</t>
  </si>
  <si>
    <t>TRLU-970529-9</t>
  </si>
  <si>
    <t>HKST71</t>
  </si>
  <si>
    <t>GESU-125058-6</t>
  </si>
  <si>
    <t>CMAU-193106-5</t>
  </si>
  <si>
    <t>TRHU-385414-7</t>
  </si>
  <si>
    <t>TRHU-331421-5</t>
  </si>
  <si>
    <t>CXDU-182792-5</t>
  </si>
  <si>
    <t>TEMU-275689-9</t>
  </si>
  <si>
    <t>M5631691</t>
  </si>
  <si>
    <t>M5631584</t>
  </si>
  <si>
    <t>M5631659</t>
  </si>
  <si>
    <t>M5631642</t>
  </si>
  <si>
    <t>M5631663</t>
  </si>
  <si>
    <t>M5631590</t>
  </si>
  <si>
    <t>M5631586</t>
  </si>
  <si>
    <t>M5631669</t>
  </si>
  <si>
    <t>RFCU-227900-8</t>
  </si>
  <si>
    <t>TRHU-159961-2</t>
  </si>
  <si>
    <t>DRYU-303628-9</t>
  </si>
  <si>
    <t>TCLU-204610-1</t>
  </si>
  <si>
    <t xml:space="preserve">SERVICIO DE CONSOLIDADO </t>
  </si>
  <si>
    <t>MIN-2602-0766</t>
  </si>
  <si>
    <t>TRHU259682-9</t>
  </si>
  <si>
    <t>APZU-377903-8</t>
  </si>
  <si>
    <t>APZU-354922-8</t>
  </si>
  <si>
    <t>TGHU-157907-0</t>
  </si>
  <si>
    <t>M5631723</t>
  </si>
  <si>
    <t>M5631702</t>
  </si>
  <si>
    <t>M5631541</t>
  </si>
  <si>
    <t>M5631710</t>
  </si>
  <si>
    <t>CMAU-088942-2</t>
  </si>
  <si>
    <t>CMAU-217540-3</t>
  </si>
  <si>
    <t>THRU-111668-0</t>
  </si>
  <si>
    <t>M5631550</t>
  </si>
  <si>
    <t>M5631657</t>
  </si>
  <si>
    <t>M5631543</t>
  </si>
  <si>
    <t>M5631585</t>
  </si>
  <si>
    <t>BMOU-226928-5</t>
  </si>
  <si>
    <t>FCIU-463264-9</t>
  </si>
  <si>
    <t>APZU-325859-6</t>
  </si>
  <si>
    <t>TEMU-290383-4</t>
  </si>
  <si>
    <t>TRHU-296630-6</t>
  </si>
  <si>
    <t>APZU-337579-8</t>
  </si>
  <si>
    <t>TRHU-303618-2</t>
  </si>
  <si>
    <t>TRLU-929110-0</t>
  </si>
  <si>
    <t>M5631504</t>
  </si>
  <si>
    <t>M5631721</t>
  </si>
  <si>
    <t>M5631729</t>
  </si>
  <si>
    <t>M5631735</t>
  </si>
  <si>
    <t>M5631699</t>
  </si>
  <si>
    <t>M5631545</t>
  </si>
  <si>
    <t>M5631548</t>
  </si>
  <si>
    <t>M5631508</t>
  </si>
  <si>
    <t>DFSU-305891-0</t>
  </si>
  <si>
    <t>M5631469</t>
  </si>
  <si>
    <t>M5631423</t>
  </si>
  <si>
    <t>M5631693</t>
  </si>
  <si>
    <t>M5631424</t>
  </si>
  <si>
    <t>M5631480</t>
  </si>
  <si>
    <t>M5631470</t>
  </si>
  <si>
    <t>M5631425</t>
  </si>
  <si>
    <t>SEGU-228519-6</t>
  </si>
  <si>
    <t>TCKU-379342-3</t>
  </si>
  <si>
    <t>TEMU-540523-9</t>
  </si>
  <si>
    <t>TRLU-882607-0</t>
  </si>
  <si>
    <t>CMAU-037330-7</t>
  </si>
  <si>
    <t>TRHU-220912-8</t>
  </si>
  <si>
    <t>TEMU-263828-4</t>
  </si>
  <si>
    <t>FCIU-635902-4</t>
  </si>
  <si>
    <t>M5631462</t>
  </si>
  <si>
    <t>M5631461</t>
  </si>
  <si>
    <t>CMAU-218390-2</t>
  </si>
  <si>
    <t>TCLU-330313-8</t>
  </si>
  <si>
    <t>LOTE 3</t>
  </si>
  <si>
    <t>23 AL 27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</si>
</sst>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0.000"/>
    <numFmt numFmtId="165" formatCode="_ * #,##0.0000_ ;_ * \-#,##0.0000_ ;_ * &quot;-&quot;_ ;_ @_ "/>
    <numFmt numFmtId="166" formatCode="#,##0;[Red]#,##0"/>
    <numFmt numFmtId="167" formatCode="#,##0.00;[Red]#,##0.00"/>
    <numFmt numFmtId="168" formatCode="#,##0.0000;[Red]#,##0.0000"/>
    <numFmt numFmtId="169" formatCode="0.00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FFFFFF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color rgb="FFFFFFFF"/>
      <name val="Arial"/>
      <family val="2"/>
    </font>
    <font>
      <sz val="10"/>
      <color rgb="FF0070C0"/>
      <name val="Arial"/>
      <family val="2"/>
    </font>
    <font>
      <sz val="16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6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0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sz val="16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002060"/>
      </patternFill>
    </fill>
    <fill>
      <patternFill patternType="solid">
        <fgColor theme="3" tint="0.39997558519241921"/>
        <bgColor rgb="FF002060"/>
      </patternFill>
    </fill>
    <fill>
      <patternFill patternType="solid">
        <fgColor rgb="FF8497B0"/>
        <bgColor rgb="FFDDD9C3"/>
      </patternFill>
    </fill>
    <fill>
      <patternFill patternType="solid">
        <fgColor rgb="FF8497B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DD9C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47C9C"/>
        <bgColor indexed="64"/>
      </patternFill>
    </fill>
    <fill>
      <patternFill patternType="solid">
        <fgColor rgb="FF647C9C"/>
        <bgColor rgb="FF000000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2" borderId="0" xfId="0" applyFont="1" applyFill="1" applyProtection="1">
      <protection locked="0"/>
    </xf>
    <xf numFmtId="0" fontId="2" fillId="2" borderId="0" xfId="0" applyFont="1" applyFill="1"/>
    <xf numFmtId="0" fontId="10" fillId="2" borderId="0" xfId="0" applyFont="1" applyFill="1" applyAlignment="1" applyProtection="1">
      <alignment horizontal="center"/>
      <protection locked="0"/>
    </xf>
    <xf numFmtId="164" fontId="11" fillId="0" borderId="9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164" fontId="11" fillId="0" borderId="6" xfId="0" applyNumberFormat="1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3" fontId="12" fillId="2" borderId="4" xfId="0" applyNumberFormat="1" applyFont="1" applyFill="1" applyBorder="1" applyAlignment="1">
      <alignment horizontal="center"/>
    </xf>
    <xf numFmtId="3" fontId="12" fillId="5" borderId="4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4" fontId="14" fillId="0" borderId="0" xfId="0" applyNumberFormat="1" applyFont="1" applyAlignment="1">
      <alignment wrapText="1"/>
    </xf>
    <xf numFmtId="4" fontId="14" fillId="0" borderId="0" xfId="0" applyNumberFormat="1" applyFont="1" applyAlignment="1">
      <alignment horizontal="center" wrapText="1"/>
    </xf>
    <xf numFmtId="0" fontId="16" fillId="0" borderId="0" xfId="0" applyFont="1"/>
    <xf numFmtId="0" fontId="10" fillId="2" borderId="0" xfId="0" applyFont="1" applyFill="1"/>
    <xf numFmtId="0" fontId="10" fillId="0" borderId="0" xfId="0" applyFont="1" applyProtection="1">
      <protection locked="0"/>
    </xf>
    <xf numFmtId="0" fontId="5" fillId="0" borderId="0" xfId="0" applyFont="1" applyAlignment="1">
      <alignment horizontal="center" wrapText="1"/>
    </xf>
    <xf numFmtId="41" fontId="2" fillId="0" borderId="0" xfId="2" applyFont="1" applyFill="1" applyBorder="1" applyAlignment="1">
      <alignment horizontal="center" wrapText="1"/>
    </xf>
    <xf numFmtId="41" fontId="17" fillId="0" borderId="0" xfId="2" applyFont="1"/>
    <xf numFmtId="41" fontId="2" fillId="0" borderId="0" xfId="2" applyFont="1" applyFill="1" applyBorder="1" applyAlignment="1">
      <alignment wrapText="1"/>
    </xf>
    <xf numFmtId="41" fontId="2" fillId="0" borderId="0" xfId="2" applyFont="1" applyFill="1" applyBorder="1" applyAlignment="1"/>
    <xf numFmtId="41" fontId="18" fillId="9" borderId="5" xfId="2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7" fillId="3" borderId="0" xfId="0" applyFont="1" applyFill="1"/>
    <xf numFmtId="41" fontId="6" fillId="0" borderId="0" xfId="2" applyFont="1" applyFill="1" applyBorder="1" applyAlignment="1">
      <alignment wrapText="1"/>
    </xf>
    <xf numFmtId="0" fontId="7" fillId="0" borderId="0" xfId="0" applyFont="1" applyAlignment="1">
      <alignment horizontal="center"/>
    </xf>
    <xf numFmtId="4" fontId="9" fillId="6" borderId="0" xfId="0" applyNumberFormat="1" applyFont="1" applyFill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2" fontId="6" fillId="0" borderId="22" xfId="0" applyNumberFormat="1" applyFont="1" applyBorder="1" applyAlignment="1">
      <alignment wrapText="1"/>
    </xf>
    <xf numFmtId="2" fontId="6" fillId="0" borderId="23" xfId="0" applyNumberFormat="1" applyFont="1" applyBorder="1" applyAlignment="1">
      <alignment wrapText="1"/>
    </xf>
    <xf numFmtId="0" fontId="6" fillId="0" borderId="24" xfId="0" applyFont="1" applyBorder="1" applyAlignment="1">
      <alignment wrapText="1"/>
    </xf>
    <xf numFmtId="2" fontId="8" fillId="0" borderId="25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2" fontId="3" fillId="0" borderId="25" xfId="0" applyNumberFormat="1" applyFont="1" applyBorder="1" applyAlignment="1">
      <alignment wrapText="1"/>
    </xf>
    <xf numFmtId="2" fontId="3" fillId="0" borderId="0" xfId="0" applyNumberFormat="1" applyFont="1" applyAlignment="1">
      <alignment wrapText="1"/>
    </xf>
    <xf numFmtId="2" fontId="6" fillId="0" borderId="25" xfId="0" applyNumberFormat="1" applyFont="1" applyBorder="1" applyAlignment="1">
      <alignment wrapText="1"/>
    </xf>
    <xf numFmtId="0" fontId="2" fillId="0" borderId="25" xfId="0" applyFont="1" applyBorder="1"/>
    <xf numFmtId="2" fontId="12" fillId="2" borderId="4" xfId="0" applyNumberFormat="1" applyFont="1" applyFill="1" applyBorder="1" applyAlignment="1">
      <alignment horizontal="center"/>
    </xf>
    <xf numFmtId="3" fontId="12" fillId="2" borderId="18" xfId="0" applyNumberFormat="1" applyFont="1" applyFill="1" applyBorder="1" applyAlignment="1">
      <alignment horizontal="center"/>
    </xf>
    <xf numFmtId="0" fontId="14" fillId="0" borderId="25" xfId="0" applyFont="1" applyBorder="1" applyAlignment="1">
      <alignment horizontal="center" wrapText="1"/>
    </xf>
    <xf numFmtId="3" fontId="12" fillId="2" borderId="12" xfId="0" applyNumberFormat="1" applyFont="1" applyFill="1" applyBorder="1" applyAlignment="1">
      <alignment horizontal="center"/>
    </xf>
    <xf numFmtId="3" fontId="12" fillId="5" borderId="12" xfId="0" applyNumberFormat="1" applyFont="1" applyFill="1" applyBorder="1" applyAlignment="1">
      <alignment horizontal="center"/>
    </xf>
    <xf numFmtId="2" fontId="12" fillId="2" borderId="12" xfId="0" applyNumberFormat="1" applyFont="1" applyFill="1" applyBorder="1" applyAlignment="1">
      <alignment horizontal="center"/>
    </xf>
    <xf numFmtId="3" fontId="12" fillId="2" borderId="13" xfId="0" applyNumberFormat="1" applyFont="1" applyFill="1" applyBorder="1" applyAlignment="1">
      <alignment horizontal="center"/>
    </xf>
    <xf numFmtId="41" fontId="2" fillId="0" borderId="25" xfId="2" applyFont="1" applyFill="1" applyBorder="1" applyAlignment="1">
      <alignment horizontal="center" wrapText="1"/>
    </xf>
    <xf numFmtId="41" fontId="2" fillId="0" borderId="24" xfId="2" applyFont="1" applyFill="1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41" fontId="12" fillId="0" borderId="9" xfId="2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41" fontId="12" fillId="0" borderId="4" xfId="2" applyFont="1" applyBorder="1" applyAlignment="1">
      <alignment horizontal="center"/>
    </xf>
    <xf numFmtId="0" fontId="12" fillId="0" borderId="8" xfId="2" applyNumberFormat="1" applyFont="1" applyBorder="1" applyAlignment="1">
      <alignment horizontal="center"/>
    </xf>
    <xf numFmtId="0" fontId="12" fillId="0" borderId="17" xfId="2" applyNumberFormat="1" applyFont="1" applyBorder="1" applyAlignment="1">
      <alignment horizontal="center"/>
    </xf>
    <xf numFmtId="41" fontId="12" fillId="0" borderId="18" xfId="2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1" fontId="12" fillId="2" borderId="11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0" xfId="0" applyFill="1"/>
    <xf numFmtId="0" fontId="0" fillId="0" borderId="3" xfId="0" applyBorder="1"/>
    <xf numFmtId="0" fontId="0" fillId="3" borderId="7" xfId="0" applyFill="1" applyBorder="1"/>
    <xf numFmtId="0" fontId="0" fillId="3" borderId="31" xfId="0" applyFill="1" applyBorder="1"/>
    <xf numFmtId="0" fontId="0" fillId="0" borderId="7" xfId="0" applyBorder="1"/>
    <xf numFmtId="0" fontId="0" fillId="0" borderId="31" xfId="0" applyBorder="1"/>
    <xf numFmtId="14" fontId="23" fillId="3" borderId="4" xfId="6" applyNumberFormat="1" applyFont="1" applyFill="1" applyBorder="1" applyAlignment="1">
      <alignment horizontal="center" vertical="center"/>
    </xf>
    <xf numFmtId="1" fontId="23" fillId="3" borderId="4" xfId="6" applyNumberFormat="1" applyFont="1" applyFill="1" applyBorder="1" applyAlignment="1">
      <alignment horizontal="center" vertical="center"/>
    </xf>
    <xf numFmtId="0" fontId="2" fillId="3" borderId="0" xfId="6" applyFill="1" applyAlignment="1">
      <alignment vertical="center"/>
    </xf>
    <xf numFmtId="0" fontId="2" fillId="3" borderId="0" xfId="6" applyFill="1" applyAlignment="1">
      <alignment horizontal="center" vertical="center"/>
    </xf>
    <xf numFmtId="1" fontId="23" fillId="3" borderId="32" xfId="6" applyNumberFormat="1" applyFont="1" applyFill="1" applyBorder="1" applyAlignment="1">
      <alignment horizontal="center" vertical="center"/>
    </xf>
    <xf numFmtId="0" fontId="23" fillId="3" borderId="32" xfId="6" applyFont="1" applyFill="1" applyBorder="1" applyAlignment="1">
      <alignment horizontal="center" vertical="center"/>
    </xf>
    <xf numFmtId="0" fontId="25" fillId="3" borderId="36" xfId="6" applyFont="1" applyFill="1" applyBorder="1" applyAlignment="1">
      <alignment horizontal="center" vertical="center" wrapText="1"/>
    </xf>
    <xf numFmtId="0" fontId="25" fillId="3" borderId="32" xfId="6" applyFont="1" applyFill="1" applyBorder="1" applyAlignment="1">
      <alignment horizontal="center" vertical="center" wrapText="1"/>
    </xf>
    <xf numFmtId="0" fontId="25" fillId="3" borderId="35" xfId="6" applyFont="1" applyFill="1" applyBorder="1" applyAlignment="1">
      <alignment horizontal="center" vertical="center" wrapText="1"/>
    </xf>
    <xf numFmtId="0" fontId="26" fillId="3" borderId="35" xfId="6" quotePrefix="1" applyFont="1" applyFill="1" applyBorder="1" applyAlignment="1">
      <alignment horizontal="center" vertical="center" wrapText="1"/>
    </xf>
    <xf numFmtId="0" fontId="26" fillId="3" borderId="35" xfId="6" applyFont="1" applyFill="1" applyBorder="1" applyAlignment="1">
      <alignment horizontal="center" vertical="center" wrapText="1"/>
    </xf>
    <xf numFmtId="0" fontId="26" fillId="3" borderId="32" xfId="6" applyFont="1" applyFill="1" applyBorder="1" applyAlignment="1">
      <alignment horizontal="center" vertical="center" wrapText="1"/>
    </xf>
    <xf numFmtId="3" fontId="26" fillId="3" borderId="35" xfId="6" applyNumberFormat="1" applyFont="1" applyFill="1" applyBorder="1" applyAlignment="1">
      <alignment horizontal="center" vertical="center" wrapText="1"/>
    </xf>
    <xf numFmtId="0" fontId="26" fillId="10" borderId="35" xfId="6" applyFont="1" applyFill="1" applyBorder="1" applyAlignment="1">
      <alignment horizontal="center" vertical="center" wrapText="1"/>
    </xf>
    <xf numFmtId="3" fontId="27" fillId="10" borderId="4" xfId="6" applyNumberFormat="1" applyFont="1" applyFill="1" applyBorder="1" applyAlignment="1">
      <alignment horizontal="center" vertical="center"/>
    </xf>
    <xf numFmtId="2" fontId="26" fillId="3" borderId="35" xfId="6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/>
    </xf>
    <xf numFmtId="3" fontId="26" fillId="11" borderId="35" xfId="6" applyNumberFormat="1" applyFont="1" applyFill="1" applyBorder="1" applyAlignment="1">
      <alignment horizontal="center" vertical="center" wrapText="1"/>
    </xf>
    <xf numFmtId="4" fontId="26" fillId="11" borderId="35" xfId="6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 applyProtection="1">
      <alignment horizontal="center"/>
      <protection locked="0"/>
    </xf>
    <xf numFmtId="3" fontId="26" fillId="0" borderId="4" xfId="0" applyNumberFormat="1" applyFont="1" applyBorder="1" applyAlignment="1">
      <alignment horizontal="center"/>
    </xf>
    <xf numFmtId="3" fontId="26" fillId="3" borderId="4" xfId="0" applyNumberFormat="1" applyFont="1" applyFill="1" applyBorder="1" applyAlignment="1">
      <alignment horizontal="center"/>
    </xf>
    <xf numFmtId="4" fontId="26" fillId="10" borderId="4" xfId="7" applyNumberFormat="1" applyFont="1" applyFill="1" applyBorder="1" applyAlignment="1" applyProtection="1">
      <alignment horizontal="center" vertical="center"/>
      <protection locked="0"/>
    </xf>
    <xf numFmtId="4" fontId="27" fillId="10" borderId="6" xfId="7" applyNumberFormat="1" applyFont="1" applyFill="1" applyBorder="1" applyAlignment="1" applyProtection="1">
      <alignment horizontal="center" vertical="center"/>
      <protection locked="0"/>
    </xf>
    <xf numFmtId="166" fontId="10" fillId="3" borderId="5" xfId="6" applyNumberFormat="1" applyFont="1" applyFill="1" applyBorder="1" applyAlignment="1">
      <alignment horizontal="center" vertical="center"/>
    </xf>
    <xf numFmtId="0" fontId="26" fillId="3" borderId="38" xfId="0" applyFont="1" applyFill="1" applyBorder="1" applyAlignment="1">
      <alignment horizontal="center"/>
    </xf>
    <xf numFmtId="0" fontId="26" fillId="3" borderId="39" xfId="0" applyFont="1" applyFill="1" applyBorder="1" applyAlignment="1">
      <alignment horizontal="center"/>
    </xf>
    <xf numFmtId="3" fontId="10" fillId="3" borderId="31" xfId="6" applyNumberFormat="1" applyFont="1" applyFill="1" applyBorder="1" applyAlignment="1">
      <alignment horizontal="center" vertical="center"/>
    </xf>
    <xf numFmtId="3" fontId="10" fillId="3" borderId="5" xfId="6" applyNumberFormat="1" applyFont="1" applyFill="1" applyBorder="1" applyAlignment="1">
      <alignment horizontal="center" vertical="center"/>
    </xf>
    <xf numFmtId="3" fontId="28" fillId="10" borderId="5" xfId="6" applyNumberFormat="1" applyFont="1" applyFill="1" applyBorder="1" applyAlignment="1">
      <alignment horizontal="center" vertical="center"/>
    </xf>
    <xf numFmtId="167" fontId="28" fillId="10" borderId="5" xfId="0" applyNumberFormat="1" applyFont="1" applyFill="1" applyBorder="1" applyAlignment="1">
      <alignment horizontal="center" vertical="center"/>
    </xf>
    <xf numFmtId="3" fontId="23" fillId="12" borderId="5" xfId="6" applyNumberFormat="1" applyFont="1" applyFill="1" applyBorder="1" applyAlignment="1">
      <alignment horizontal="center" vertical="center"/>
    </xf>
    <xf numFmtId="166" fontId="10" fillId="3" borderId="1" xfId="6" applyNumberFormat="1" applyFont="1" applyFill="1" applyBorder="1" applyAlignment="1">
      <alignment horizontal="center" vertical="center"/>
    </xf>
    <xf numFmtId="168" fontId="28" fillId="10" borderId="5" xfId="0" applyNumberFormat="1" applyFont="1" applyFill="1" applyBorder="1" applyAlignment="1">
      <alignment horizontal="center" vertical="center"/>
    </xf>
    <xf numFmtId="0" fontId="0" fillId="0" borderId="20" xfId="0" applyBorder="1"/>
    <xf numFmtId="0" fontId="0" fillId="0" borderId="40" xfId="0" applyBorder="1"/>
    <xf numFmtId="0" fontId="0" fillId="0" borderId="41" xfId="0" applyBorder="1"/>
    <xf numFmtId="14" fontId="0" fillId="0" borderId="4" xfId="0" applyNumberFormat="1" applyBorder="1" applyAlignment="1">
      <alignment horizontal="center"/>
    </xf>
    <xf numFmtId="2" fontId="26" fillId="10" borderId="35" xfId="6" applyNumberFormat="1" applyFont="1" applyFill="1" applyBorder="1" applyAlignment="1">
      <alignment horizontal="center" vertical="center" wrapText="1"/>
    </xf>
    <xf numFmtId="165" fontId="13" fillId="0" borderId="9" xfId="2" applyNumberFormat="1" applyFont="1" applyBorder="1" applyAlignment="1">
      <alignment horizontal="center"/>
    </xf>
    <xf numFmtId="41" fontId="13" fillId="0" borderId="10" xfId="2" applyFont="1" applyBorder="1" applyAlignment="1">
      <alignment horizontal="center"/>
    </xf>
    <xf numFmtId="165" fontId="13" fillId="0" borderId="4" xfId="2" applyNumberFormat="1" applyFont="1" applyBorder="1" applyAlignment="1">
      <alignment horizontal="center"/>
    </xf>
    <xf numFmtId="41" fontId="13" fillId="0" borderId="18" xfId="2" applyFont="1" applyBorder="1" applyAlignment="1">
      <alignment horizontal="center"/>
    </xf>
    <xf numFmtId="165" fontId="31" fillId="9" borderId="5" xfId="2" applyNumberFormat="1" applyFont="1" applyFill="1" applyBorder="1" applyAlignment="1">
      <alignment horizontal="center"/>
    </xf>
    <xf numFmtId="41" fontId="31" fillId="9" borderId="5" xfId="2" applyFont="1" applyFill="1" applyBorder="1" applyAlignment="1">
      <alignment horizontal="center"/>
    </xf>
    <xf numFmtId="3" fontId="27" fillId="3" borderId="44" xfId="6" applyNumberFormat="1" applyFont="1" applyFill="1" applyBorder="1" applyAlignment="1">
      <alignment vertical="center" wrapText="1"/>
    </xf>
    <xf numFmtId="3" fontId="27" fillId="3" borderId="0" xfId="6" applyNumberFormat="1" applyFont="1" applyFill="1" applyAlignment="1">
      <alignment vertical="center" wrapText="1"/>
    </xf>
    <xf numFmtId="0" fontId="2" fillId="3" borderId="45" xfId="6" applyFill="1" applyBorder="1" applyAlignment="1">
      <alignment vertical="center"/>
    </xf>
    <xf numFmtId="0" fontId="0" fillId="3" borderId="7" xfId="0" applyFill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3" borderId="31" xfId="0" applyFill="1" applyBorder="1" applyAlignment="1">
      <alignment vertical="center"/>
    </xf>
    <xf numFmtId="0" fontId="0" fillId="0" borderId="0" xfId="0" applyAlignment="1">
      <alignment vertical="center"/>
    </xf>
    <xf numFmtId="0" fontId="32" fillId="3" borderId="0" xfId="0" applyFont="1" applyFill="1"/>
    <xf numFmtId="0" fontId="12" fillId="3" borderId="4" xfId="0" applyFont="1" applyFill="1" applyBorder="1" applyAlignment="1">
      <alignment horizontal="center"/>
    </xf>
    <xf numFmtId="2" fontId="15" fillId="3" borderId="4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3" fontId="12" fillId="5" borderId="0" xfId="0" applyNumberFormat="1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2" fontId="12" fillId="2" borderId="0" xfId="0" applyNumberFormat="1" applyFont="1" applyFill="1" applyAlignment="1">
      <alignment horizontal="center"/>
    </xf>
    <xf numFmtId="0" fontId="21" fillId="8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3" fontId="13" fillId="5" borderId="0" xfId="0" applyNumberFormat="1" applyFont="1" applyFill="1" applyAlignment="1">
      <alignment horizontal="center"/>
    </xf>
    <xf numFmtId="2" fontId="13" fillId="5" borderId="0" xfId="0" applyNumberFormat="1" applyFont="1" applyFill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3" fontId="12" fillId="13" borderId="0" xfId="0" applyNumberFormat="1" applyFont="1" applyFill="1" applyAlignment="1">
      <alignment horizontal="center"/>
    </xf>
    <xf numFmtId="0" fontId="33" fillId="9" borderId="4" xfId="0" applyFont="1" applyFill="1" applyBorder="1" applyAlignment="1">
      <alignment horizontal="center"/>
    </xf>
    <xf numFmtId="3" fontId="6" fillId="0" borderId="0" xfId="0" applyNumberFormat="1" applyFont="1" applyAlignment="1">
      <alignment wrapText="1"/>
    </xf>
    <xf numFmtId="3" fontId="33" fillId="9" borderId="4" xfId="0" applyNumberFormat="1" applyFont="1" applyFill="1" applyBorder="1" applyAlignment="1">
      <alignment horizontal="center"/>
    </xf>
    <xf numFmtId="41" fontId="33" fillId="9" borderId="4" xfId="0" applyNumberFormat="1" applyFont="1" applyFill="1" applyBorder="1" applyAlignment="1">
      <alignment horizontal="center"/>
    </xf>
    <xf numFmtId="3" fontId="2" fillId="15" borderId="18" xfId="5" applyNumberFormat="1" applyFont="1" applyFill="1" applyBorder="1" applyAlignment="1" applyProtection="1">
      <alignment horizontal="center" vertical="center"/>
      <protection locked="0"/>
    </xf>
    <xf numFmtId="3" fontId="2" fillId="15" borderId="10" xfId="5" applyNumberFormat="1" applyFont="1" applyFill="1" applyBorder="1" applyAlignment="1" applyProtection="1">
      <alignment horizontal="center" vertical="center"/>
      <protection locked="0"/>
    </xf>
    <xf numFmtId="16" fontId="12" fillId="3" borderId="4" xfId="0" applyNumberFormat="1" applyFont="1" applyFill="1" applyBorder="1" applyAlignment="1">
      <alignment horizontal="center"/>
    </xf>
    <xf numFmtId="20" fontId="12" fillId="3" borderId="4" xfId="0" applyNumberFormat="1" applyFont="1" applyFill="1" applyBorder="1" applyAlignment="1">
      <alignment horizontal="center" wrapText="1"/>
    </xf>
    <xf numFmtId="1" fontId="2" fillId="15" borderId="4" xfId="5" applyNumberFormat="1" applyFont="1" applyFill="1" applyBorder="1" applyAlignment="1" applyProtection="1">
      <alignment horizontal="center" vertical="center"/>
      <protection locked="0"/>
    </xf>
    <xf numFmtId="1" fontId="2" fillId="15" borderId="9" xfId="5" applyNumberFormat="1" applyFont="1" applyFill="1" applyBorder="1" applyAlignment="1" applyProtection="1">
      <alignment horizontal="center" vertical="center"/>
      <protection locked="0"/>
    </xf>
    <xf numFmtId="3" fontId="34" fillId="2" borderId="0" xfId="0" applyNumberFormat="1" applyFont="1" applyFill="1" applyAlignment="1">
      <alignment horizontal="center"/>
    </xf>
    <xf numFmtId="3" fontId="7" fillId="0" borderId="0" xfId="0" applyNumberFormat="1" applyFont="1"/>
    <xf numFmtId="0" fontId="35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7" fillId="0" borderId="0" xfId="0" applyNumberFormat="1" applyFont="1"/>
    <xf numFmtId="3" fontId="12" fillId="0" borderId="4" xfId="0" applyNumberFormat="1" applyFont="1" applyFill="1" applyBorder="1" applyAlignment="1">
      <alignment horizontal="center"/>
    </xf>
    <xf numFmtId="41" fontId="12" fillId="0" borderId="4" xfId="2" applyFont="1" applyFill="1" applyBorder="1" applyAlignment="1">
      <alignment horizontal="center"/>
    </xf>
    <xf numFmtId="3" fontId="12" fillId="3" borderId="4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20" fontId="15" fillId="3" borderId="4" xfId="0" applyNumberFormat="1" applyFont="1" applyFill="1" applyBorder="1" applyAlignment="1">
      <alignment horizontal="center" wrapText="1"/>
    </xf>
    <xf numFmtId="0" fontId="21" fillId="8" borderId="6" xfId="0" applyFont="1" applyFill="1" applyBorder="1" applyAlignment="1">
      <alignment horizontal="center" vertical="center" wrapText="1"/>
    </xf>
    <xf numFmtId="169" fontId="33" fillId="9" borderId="4" xfId="8" applyNumberFormat="1" applyFont="1" applyFill="1" applyBorder="1" applyAlignment="1">
      <alignment horizontal="center"/>
    </xf>
    <xf numFmtId="4" fontId="9" fillId="7" borderId="0" xfId="0" applyNumberFormat="1" applyFont="1" applyFill="1" applyAlignment="1">
      <alignment horizontal="center" wrapText="1"/>
    </xf>
    <xf numFmtId="0" fontId="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/>
    <xf numFmtId="0" fontId="12" fillId="2" borderId="0" xfId="0" applyFont="1" applyFill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3" fontId="12" fillId="2" borderId="0" xfId="0" applyNumberFormat="1" applyFont="1" applyFill="1" applyAlignment="1">
      <alignment horizontal="left"/>
    </xf>
    <xf numFmtId="3" fontId="12" fillId="2" borderId="0" xfId="0" applyNumberFormat="1" applyFont="1" applyFill="1"/>
    <xf numFmtId="0" fontId="12" fillId="4" borderId="0" xfId="0" applyFont="1" applyFill="1" applyAlignment="1" applyProtection="1">
      <alignment horizontal="left"/>
      <protection locked="0"/>
    </xf>
    <xf numFmtId="169" fontId="12" fillId="2" borderId="0" xfId="8" applyNumberFormat="1" applyFont="1" applyFill="1" applyAlignment="1">
      <alignment horizontal="left"/>
    </xf>
    <xf numFmtId="16" fontId="12" fillId="2" borderId="0" xfId="0" applyNumberFormat="1" applyFont="1" applyFill="1" applyProtection="1">
      <protection locked="0"/>
    </xf>
    <xf numFmtId="49" fontId="12" fillId="2" borderId="0" xfId="1" applyNumberFormat="1" applyFont="1" applyFill="1" applyBorder="1" applyProtection="1">
      <protection locked="0"/>
    </xf>
    <xf numFmtId="1" fontId="12" fillId="0" borderId="0" xfId="0" applyNumberFormat="1" applyFont="1" applyAlignment="1">
      <alignment horizontal="center"/>
    </xf>
    <xf numFmtId="0" fontId="12" fillId="0" borderId="0" xfId="0" applyFont="1" applyProtection="1">
      <protection locked="0"/>
    </xf>
    <xf numFmtId="1" fontId="12" fillId="0" borderId="0" xfId="0" applyNumberFormat="1" applyFont="1" applyBorder="1" applyAlignment="1">
      <alignment horizontal="left"/>
    </xf>
    <xf numFmtId="169" fontId="12" fillId="3" borderId="4" xfId="8" applyNumberFormat="1" applyFont="1" applyFill="1" applyBorder="1" applyAlignment="1">
      <alignment horizontal="center"/>
    </xf>
    <xf numFmtId="41" fontId="15" fillId="0" borderId="4" xfId="2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3" fontId="12" fillId="3" borderId="6" xfId="0" applyNumberFormat="1" applyFont="1" applyFill="1" applyBorder="1" applyAlignment="1">
      <alignment horizontal="center"/>
    </xf>
    <xf numFmtId="169" fontId="12" fillId="3" borderId="6" xfId="8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12" fillId="3" borderId="0" xfId="0" applyNumberFormat="1" applyFont="1" applyFill="1" applyBorder="1" applyAlignment="1">
      <alignment horizontal="center"/>
    </xf>
    <xf numFmtId="169" fontId="12" fillId="3" borderId="0" xfId="8" applyNumberFormat="1" applyFont="1" applyFill="1" applyBorder="1" applyAlignment="1">
      <alignment horizontal="center"/>
    </xf>
    <xf numFmtId="0" fontId="7" fillId="3" borderId="0" xfId="0" applyFont="1" applyFill="1" applyBorder="1"/>
    <xf numFmtId="0" fontId="12" fillId="16" borderId="4" xfId="0" applyFont="1" applyFill="1" applyBorder="1" applyAlignment="1" applyProtection="1">
      <alignment horizontal="center"/>
      <protection locked="0"/>
    </xf>
    <xf numFmtId="164" fontId="12" fillId="16" borderId="4" xfId="0" applyNumberFormat="1" applyFont="1" applyFill="1" applyBorder="1" applyAlignment="1" applyProtection="1">
      <alignment horizontal="center"/>
      <protection locked="0"/>
    </xf>
    <xf numFmtId="0" fontId="7" fillId="16" borderId="4" xfId="0" applyFont="1" applyFill="1" applyBorder="1" applyAlignment="1">
      <alignment horizontal="center"/>
    </xf>
    <xf numFmtId="0" fontId="12" fillId="17" borderId="4" xfId="0" applyFont="1" applyFill="1" applyBorder="1" applyAlignment="1">
      <alignment horizontal="center"/>
    </xf>
    <xf numFmtId="3" fontId="12" fillId="17" borderId="4" xfId="0" applyNumberFormat="1" applyFont="1" applyFill="1" applyBorder="1" applyAlignment="1">
      <alignment horizontal="center"/>
    </xf>
    <xf numFmtId="169" fontId="12" fillId="17" borderId="4" xfId="8" applyNumberFormat="1" applyFont="1" applyFill="1" applyBorder="1" applyAlignment="1">
      <alignment horizontal="center"/>
    </xf>
    <xf numFmtId="0" fontId="12" fillId="3" borderId="3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8" borderId="6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" fontId="9" fillId="7" borderId="0" xfId="0" applyNumberFormat="1" applyFont="1" applyFill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64" fontId="22" fillId="0" borderId="0" xfId="0" applyNumberFormat="1" applyFont="1" applyAlignment="1" applyProtection="1">
      <alignment horizontal="center"/>
      <protection locked="0"/>
    </xf>
    <xf numFmtId="0" fontId="18" fillId="14" borderId="0" xfId="0" applyFont="1" applyFill="1" applyAlignment="1">
      <alignment horizontal="center" vertical="center" wrapText="1"/>
    </xf>
    <xf numFmtId="164" fontId="12" fillId="16" borderId="6" xfId="0" applyNumberFormat="1" applyFont="1" applyFill="1" applyBorder="1" applyAlignment="1" applyProtection="1">
      <alignment horizontal="center" vertical="center"/>
      <protection locked="0"/>
    </xf>
    <xf numFmtId="164" fontId="12" fillId="16" borderId="35" xfId="0" applyNumberFormat="1" applyFont="1" applyFill="1" applyBorder="1" applyAlignment="1" applyProtection="1">
      <alignment horizontal="center" vertical="center"/>
      <protection locked="0"/>
    </xf>
    <xf numFmtId="17" fontId="20" fillId="0" borderId="42" xfId="0" applyNumberFormat="1" applyFont="1" applyBorder="1" applyAlignment="1">
      <alignment horizontal="center" vertical="center" textRotation="90"/>
    </xf>
    <xf numFmtId="0" fontId="20" fillId="0" borderId="43" xfId="0" applyFont="1" applyBorder="1" applyAlignment="1">
      <alignment horizontal="center" vertical="center" textRotation="90"/>
    </xf>
    <xf numFmtId="0" fontId="20" fillId="0" borderId="46" xfId="0" applyFont="1" applyBorder="1" applyAlignment="1">
      <alignment horizontal="center" vertical="center" textRotation="90"/>
    </xf>
    <xf numFmtId="0" fontId="15" fillId="16" borderId="6" xfId="0" applyFont="1" applyFill="1" applyBorder="1" applyAlignment="1">
      <alignment horizontal="center" vertical="center"/>
    </xf>
    <xf numFmtId="0" fontId="15" fillId="16" borderId="35" xfId="0" applyFont="1" applyFill="1" applyBorder="1" applyAlignment="1">
      <alignment horizontal="center" vertical="center"/>
    </xf>
    <xf numFmtId="0" fontId="12" fillId="16" borderId="4" xfId="0" applyFont="1" applyFill="1" applyBorder="1" applyAlignment="1" applyProtection="1">
      <alignment horizontal="center" vertical="center" wrapText="1"/>
      <protection locked="0"/>
    </xf>
    <xf numFmtId="164" fontId="12" fillId="16" borderId="4" xfId="0" applyNumberFormat="1" applyFont="1" applyFill="1" applyBorder="1" applyAlignment="1" applyProtection="1">
      <alignment horizontal="center"/>
      <protection locked="0"/>
    </xf>
    <xf numFmtId="164" fontId="11" fillId="0" borderId="14" xfId="0" applyNumberFormat="1" applyFont="1" applyBorder="1" applyAlignment="1" applyProtection="1">
      <alignment horizontal="center"/>
      <protection locked="0"/>
    </xf>
    <xf numFmtId="164" fontId="11" fillId="0" borderId="15" xfId="0" applyNumberFormat="1" applyFont="1" applyBorder="1" applyAlignment="1" applyProtection="1">
      <alignment horizontal="center"/>
      <protection locked="0"/>
    </xf>
    <xf numFmtId="164" fontId="11" fillId="0" borderId="16" xfId="0" applyNumberFormat="1" applyFont="1" applyBorder="1" applyAlignment="1" applyProtection="1">
      <alignment horizontal="center"/>
      <protection locked="0"/>
    </xf>
    <xf numFmtId="41" fontId="18" fillId="9" borderId="1" xfId="2" applyFont="1" applyFill="1" applyBorder="1" applyAlignment="1">
      <alignment horizontal="center"/>
    </xf>
    <xf numFmtId="41" fontId="18" fillId="9" borderId="2" xfId="2" applyFont="1" applyFill="1" applyBorder="1" applyAlignment="1">
      <alignment horizontal="center"/>
    </xf>
    <xf numFmtId="3" fontId="27" fillId="3" borderId="6" xfId="6" applyNumberFormat="1" applyFont="1" applyFill="1" applyBorder="1" applyAlignment="1">
      <alignment horizontal="center" vertical="center" wrapText="1"/>
    </xf>
    <xf numFmtId="3" fontId="27" fillId="3" borderId="37" xfId="6" applyNumberFormat="1" applyFont="1" applyFill="1" applyBorder="1" applyAlignment="1">
      <alignment horizontal="center" vertical="center" wrapText="1"/>
    </xf>
    <xf numFmtId="3" fontId="27" fillId="3" borderId="35" xfId="6" applyNumberFormat="1" applyFont="1" applyFill="1" applyBorder="1" applyAlignment="1">
      <alignment horizontal="center" vertical="center" wrapText="1"/>
    </xf>
    <xf numFmtId="166" fontId="10" fillId="3" borderId="1" xfId="6" applyNumberFormat="1" applyFont="1" applyFill="1" applyBorder="1" applyAlignment="1">
      <alignment horizontal="center" vertical="center"/>
    </xf>
    <xf numFmtId="166" fontId="10" fillId="3" borderId="2" xfId="6" applyNumberFormat="1" applyFont="1" applyFill="1" applyBorder="1" applyAlignment="1">
      <alignment horizontal="center" vertical="center"/>
    </xf>
    <xf numFmtId="3" fontId="25" fillId="3" borderId="6" xfId="6" applyNumberFormat="1" applyFont="1" applyFill="1" applyBorder="1" applyAlignment="1">
      <alignment horizontal="center" vertical="center" wrapText="1"/>
    </xf>
    <xf numFmtId="3" fontId="25" fillId="3" borderId="35" xfId="6" applyNumberFormat="1" applyFont="1" applyFill="1" applyBorder="1" applyAlignment="1">
      <alignment horizontal="center" vertical="center" wrapText="1"/>
    </xf>
    <xf numFmtId="3" fontId="25" fillId="10" borderId="6" xfId="6" applyNumberFormat="1" applyFont="1" applyFill="1" applyBorder="1" applyAlignment="1">
      <alignment horizontal="center" vertical="center" wrapText="1"/>
    </xf>
    <xf numFmtId="3" fontId="25" fillId="10" borderId="35" xfId="6" applyNumberFormat="1" applyFont="1" applyFill="1" applyBorder="1" applyAlignment="1">
      <alignment horizontal="center" vertical="center" wrapText="1"/>
    </xf>
    <xf numFmtId="0" fontId="25" fillId="10" borderId="6" xfId="6" applyFont="1" applyFill="1" applyBorder="1" applyAlignment="1">
      <alignment horizontal="center" vertical="center" wrapText="1"/>
    </xf>
    <xf numFmtId="0" fontId="25" fillId="10" borderId="35" xfId="6" applyFont="1" applyFill="1" applyBorder="1" applyAlignment="1">
      <alignment horizontal="center" vertical="center" wrapText="1"/>
    </xf>
    <xf numFmtId="0" fontId="25" fillId="3" borderId="6" xfId="6" applyFont="1" applyFill="1" applyBorder="1" applyAlignment="1">
      <alignment horizontal="center" vertical="center" wrapText="1"/>
    </xf>
    <xf numFmtId="0" fontId="25" fillId="3" borderId="35" xfId="6" applyFont="1" applyFill="1" applyBorder="1" applyAlignment="1">
      <alignment horizontal="center" vertical="center" wrapText="1"/>
    </xf>
    <xf numFmtId="1" fontId="23" fillId="3" borderId="4" xfId="6" applyNumberFormat="1" applyFont="1" applyFill="1" applyBorder="1" applyAlignment="1">
      <alignment horizontal="center" vertical="center"/>
    </xf>
    <xf numFmtId="3" fontId="24" fillId="10" borderId="32" xfId="6" applyNumberFormat="1" applyFont="1" applyFill="1" applyBorder="1" applyAlignment="1">
      <alignment horizontal="center" vertical="center"/>
    </xf>
    <xf numFmtId="3" fontId="24" fillId="10" borderId="33" xfId="6" applyNumberFormat="1" applyFont="1" applyFill="1" applyBorder="1" applyAlignment="1">
      <alignment horizontal="center" vertical="center"/>
    </xf>
    <xf numFmtId="3" fontId="24" fillId="10" borderId="34" xfId="6" applyNumberFormat="1" applyFont="1" applyFill="1" applyBorder="1" applyAlignment="1">
      <alignment horizontal="center" vertical="center"/>
    </xf>
    <xf numFmtId="14" fontId="24" fillId="10" borderId="4" xfId="6" applyNumberFormat="1" applyFont="1" applyFill="1" applyBorder="1" applyAlignment="1" applyProtection="1">
      <alignment horizontal="center" vertical="center"/>
      <protection locked="0"/>
    </xf>
    <xf numFmtId="0" fontId="23" fillId="3" borderId="32" xfId="6" applyFont="1" applyFill="1" applyBorder="1" applyAlignment="1">
      <alignment horizontal="center" vertical="center"/>
    </xf>
    <xf numFmtId="0" fontId="23" fillId="3" borderId="33" xfId="6" applyFont="1" applyFill="1" applyBorder="1" applyAlignment="1">
      <alignment horizontal="center" vertical="center"/>
    </xf>
    <xf numFmtId="0" fontId="24" fillId="10" borderId="4" xfId="6" applyFont="1" applyFill="1" applyBorder="1" applyAlignment="1">
      <alignment horizontal="center" vertical="center"/>
    </xf>
    <xf numFmtId="0" fontId="24" fillId="10" borderId="35" xfId="6" applyFont="1" applyFill="1" applyBorder="1" applyAlignment="1">
      <alignment horizontal="center" vertical="center"/>
    </xf>
    <xf numFmtId="14" fontId="25" fillId="3" borderId="6" xfId="6" applyNumberFormat="1" applyFont="1" applyFill="1" applyBorder="1" applyAlignment="1">
      <alignment horizontal="center" vertical="center" wrapText="1"/>
    </xf>
    <xf numFmtId="14" fontId="25" fillId="3" borderId="35" xfId="6" applyNumberFormat="1" applyFont="1" applyFill="1" applyBorder="1" applyAlignment="1">
      <alignment horizontal="center" vertical="center" wrapText="1"/>
    </xf>
    <xf numFmtId="0" fontId="12" fillId="3" borderId="6" xfId="6" applyFont="1" applyFill="1" applyBorder="1" applyAlignment="1">
      <alignment horizontal="center" vertical="center" wrapText="1"/>
    </xf>
    <xf numFmtId="0" fontId="12" fillId="3" borderId="35" xfId="6" applyFont="1" applyFill="1" applyBorder="1" applyAlignment="1">
      <alignment horizontal="center" vertical="center" wrapText="1"/>
    </xf>
    <xf numFmtId="0" fontId="25" fillId="3" borderId="6" xfId="6" quotePrefix="1" applyFont="1" applyFill="1" applyBorder="1" applyAlignment="1">
      <alignment horizontal="center" vertical="center" wrapText="1"/>
    </xf>
    <xf numFmtId="0" fontId="25" fillId="3" borderId="35" xfId="6" quotePrefix="1" applyFont="1" applyFill="1" applyBorder="1" applyAlignment="1">
      <alignment horizontal="center" vertical="center" wrapText="1"/>
    </xf>
    <xf numFmtId="0" fontId="25" fillId="3" borderId="32" xfId="6" applyFont="1" applyFill="1" applyBorder="1" applyAlignment="1">
      <alignment horizontal="center" vertical="center" wrapText="1"/>
    </xf>
    <xf numFmtId="0" fontId="25" fillId="3" borderId="33" xfId="6" applyFont="1" applyFill="1" applyBorder="1" applyAlignment="1">
      <alignment horizontal="center" vertical="center" wrapText="1"/>
    </xf>
    <xf numFmtId="0" fontId="25" fillId="3" borderId="34" xfId="6" applyFont="1" applyFill="1" applyBorder="1" applyAlignment="1">
      <alignment horizontal="center" vertical="center" wrapText="1"/>
    </xf>
    <xf numFmtId="0" fontId="24" fillId="10" borderId="32" xfId="6" applyFont="1" applyFill="1" applyBorder="1" applyAlignment="1">
      <alignment horizontal="center" vertical="center"/>
    </xf>
    <xf numFmtId="0" fontId="24" fillId="10" borderId="33" xfId="6" applyFont="1" applyFill="1" applyBorder="1" applyAlignment="1">
      <alignment horizontal="center" vertical="center"/>
    </xf>
    <xf numFmtId="0" fontId="24" fillId="10" borderId="34" xfId="6" applyFont="1" applyFill="1" applyBorder="1" applyAlignment="1">
      <alignment horizontal="center" vertical="center"/>
    </xf>
    <xf numFmtId="14" fontId="24" fillId="10" borderId="32" xfId="6" applyNumberFormat="1" applyFont="1" applyFill="1" applyBorder="1" applyAlignment="1" applyProtection="1">
      <alignment horizontal="center" vertical="center"/>
      <protection locked="0"/>
    </xf>
    <xf numFmtId="14" fontId="24" fillId="10" borderId="34" xfId="6" applyNumberFormat="1" applyFont="1" applyFill="1" applyBorder="1" applyAlignment="1" applyProtection="1">
      <alignment horizontal="center" vertical="center"/>
      <protection locked="0"/>
    </xf>
    <xf numFmtId="0" fontId="36" fillId="0" borderId="42" xfId="0" applyFont="1" applyBorder="1" applyAlignment="1">
      <alignment horizontal="center" vertical="center" textRotation="90"/>
    </xf>
    <xf numFmtId="0" fontId="36" fillId="0" borderId="43" xfId="0" applyFont="1" applyBorder="1" applyAlignment="1">
      <alignment horizontal="center" vertical="center" textRotation="90"/>
    </xf>
    <xf numFmtId="0" fontId="36" fillId="0" borderId="46" xfId="0" applyFont="1" applyBorder="1" applyAlignment="1">
      <alignment horizontal="center" vertical="center" textRotation="90"/>
    </xf>
  </cellXfs>
  <cellStyles count="9">
    <cellStyle name="Millares" xfId="1" builtinId="3"/>
    <cellStyle name="Millares [0]" xfId="2" builtinId="6"/>
    <cellStyle name="Millares [0] 2" xfId="5" xr:uid="{14117E6B-53C2-4ABF-9C6F-C7900FC216B9}"/>
    <cellStyle name="Millares 2" xfId="4" xr:uid="{D85694EF-44F6-457C-B4BE-75126B3AEB3C}"/>
    <cellStyle name="Millares 3" xfId="3" xr:uid="{5FEE5960-8223-443F-8FA0-D1588F85657C}"/>
    <cellStyle name="Normal" xfId="0" builtinId="0"/>
    <cellStyle name="Normal 2" xfId="6" xr:uid="{0C4BE69B-77C1-4D7D-AA11-D99BD7A69EBC}"/>
    <cellStyle name="Porcentaje" xfId="8" builtinId="5"/>
    <cellStyle name="Porcentaje 2 2" xfId="7" xr:uid="{75B710BB-65CC-4E46-BE0D-74854F2023A7}"/>
  </cellStyles>
  <dxfs count="0"/>
  <tableStyles count="0" defaultTableStyle="TableStyleMedium2" defaultPivotStyle="PivotStyleLight16"/>
  <colors>
    <mruColors>
      <color rgb="FF647C9C"/>
      <color rgb="FF8497B0"/>
      <color rgb="FFFFFFFF"/>
      <color rgb="FFFFB633"/>
      <color rgb="FFEAEAEA"/>
      <color rgb="FF808080"/>
      <color rgb="FFF8C7A2"/>
      <color rgb="FFE9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415335</xdr:colOff>
      <xdr:row>1</xdr:row>
      <xdr:rowOff>91706</xdr:rowOff>
    </xdr:from>
    <xdr:ext cx="14097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9D1538C5-6766-4B5D-B120-FA46DD66E7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07035" y="272681"/>
          <a:ext cx="14097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98311</xdr:colOff>
      <xdr:row>0</xdr:row>
      <xdr:rowOff>0</xdr:rowOff>
    </xdr:from>
    <xdr:ext cx="946509" cy="845141"/>
    <xdr:pic>
      <xdr:nvPicPr>
        <xdr:cNvPr id="4" name="Imagen 3">
          <a:extLst>
            <a:ext uri="{FF2B5EF4-FFF2-40B4-BE49-F238E27FC236}">
              <a16:creationId xmlns:a16="http://schemas.microsoft.com/office/drawing/2014/main" id="{07182227-AF8A-42D5-AE00-37C1E30376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9128011" y="0"/>
          <a:ext cx="946509" cy="845141"/>
        </a:xfrm>
        <a:prstGeom prst="rect">
          <a:avLst/>
        </a:prstGeom>
      </xdr:spPr>
    </xdr:pic>
    <xdr:clientData/>
  </xdr:oneCellAnchor>
  <xdr:twoCellAnchor editAs="oneCell">
    <xdr:from>
      <xdr:col>2</xdr:col>
      <xdr:colOff>101600</xdr:colOff>
      <xdr:row>1</xdr:row>
      <xdr:rowOff>42334</xdr:rowOff>
    </xdr:from>
    <xdr:to>
      <xdr:col>5</xdr:col>
      <xdr:colOff>485973</xdr:colOff>
      <xdr:row>4</xdr:row>
      <xdr:rowOff>67734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814B7D-A461-C095-1336-57A12A00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220134"/>
          <a:ext cx="2314773" cy="677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499155</xdr:colOff>
      <xdr:row>1</xdr:row>
      <xdr:rowOff>167640</xdr:rowOff>
    </xdr:from>
    <xdr:ext cx="681945" cy="268871"/>
    <xdr:pic>
      <xdr:nvPicPr>
        <xdr:cNvPr id="3" name="image2.png">
          <a:extLst>
            <a:ext uri="{FF2B5EF4-FFF2-40B4-BE49-F238E27FC236}">
              <a16:creationId xmlns:a16="http://schemas.microsoft.com/office/drawing/2014/main" id="{292128AD-E23D-40D0-8E72-1706C2F4FA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63822" y="353907"/>
          <a:ext cx="681945" cy="268871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125403</xdr:colOff>
      <xdr:row>1</xdr:row>
      <xdr:rowOff>99061</xdr:rowOff>
    </xdr:from>
    <xdr:ext cx="221883" cy="198120"/>
    <xdr:pic>
      <xdr:nvPicPr>
        <xdr:cNvPr id="4" name="Imagen 3">
          <a:extLst>
            <a:ext uri="{FF2B5EF4-FFF2-40B4-BE49-F238E27FC236}">
              <a16:creationId xmlns:a16="http://schemas.microsoft.com/office/drawing/2014/main" id="{1315E6AD-2F71-41C0-8225-8FB7F9597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5290070" y="285328"/>
          <a:ext cx="221883" cy="19812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</xdr:row>
      <xdr:rowOff>118533</xdr:rowOff>
    </xdr:from>
    <xdr:to>
      <xdr:col>3</xdr:col>
      <xdr:colOff>12082</xdr:colOff>
      <xdr:row>2</xdr:row>
      <xdr:rowOff>169334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F5A980-9418-536C-8F9A-86578989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7" y="304800"/>
          <a:ext cx="807948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499a5fc8c45fd5d/Escritorio/Glencor/Estados%20de%20pago/EP%202024/Estado%20pago%20ALTONORTE%20Mayo.xlsx" TargetMode="External"/><Relationship Id="rId1" Type="http://schemas.openxmlformats.org/officeDocument/2006/relationships/externalLinkPath" Target="https://d.docs.live.net/f499a5fc8c45fd5d/Escritorio/Glencor/Estados%20de%20pago/EP%202024/Estado%20pago%20ALTONORT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DETALLE "/>
      <sheetName val="EVALUACION"/>
      <sheetName val="REAJUSTE"/>
      <sheetName val="Turnos efectivo Mayo"/>
      <sheetName val="Resumen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ED6D-7485-484B-9E8F-8E80D869C011}">
  <sheetPr>
    <pageSetUpPr fitToPage="1"/>
  </sheetPr>
  <dimension ref="A1:X88"/>
  <sheetViews>
    <sheetView showGridLines="0" tabSelected="1" topLeftCell="F1" zoomScale="80" zoomScaleNormal="80" workbookViewId="0">
      <selection activeCell="N19" sqref="N19"/>
    </sheetView>
  </sheetViews>
  <sheetFormatPr baseColWidth="10" defaultColWidth="11.42578125" defaultRowHeight="14.25" x14ac:dyDescent="0.2"/>
  <cols>
    <col min="1" max="1" width="3.85546875" style="4" customWidth="1"/>
    <col min="2" max="2" width="6.42578125" style="4" customWidth="1"/>
    <col min="3" max="3" width="7.42578125" style="4" customWidth="1"/>
    <col min="4" max="4" width="9.140625" style="4" customWidth="1"/>
    <col min="5" max="5" width="11.5703125" style="4" customWidth="1"/>
    <col min="6" max="6" width="17.85546875" style="4" customWidth="1"/>
    <col min="7" max="7" width="12.7109375" style="4" customWidth="1"/>
    <col min="8" max="8" width="17.28515625" style="4" customWidth="1"/>
    <col min="9" max="9" width="13.7109375" style="4" customWidth="1"/>
    <col min="10" max="10" width="14.42578125" style="4" customWidth="1"/>
    <col min="11" max="12" width="13.7109375" style="4" customWidth="1"/>
    <col min="13" max="13" width="19.28515625" style="4" customWidth="1"/>
    <col min="14" max="14" width="12.7109375" style="4" customWidth="1"/>
    <col min="15" max="15" width="16" style="4" customWidth="1"/>
    <col min="16" max="16" width="16.42578125" style="4" customWidth="1"/>
    <col min="17" max="17" width="16.28515625" style="4" customWidth="1"/>
    <col min="18" max="18" width="18.7109375" style="4" customWidth="1"/>
    <col min="19" max="20" width="13.7109375" style="36" customWidth="1"/>
    <col min="21" max="21" width="13.7109375" style="4" customWidth="1"/>
    <col min="22" max="24" width="11.42578125" style="4" customWidth="1"/>
    <col min="25" max="16384" width="11.42578125" style="4"/>
  </cols>
  <sheetData>
    <row r="1" spans="2:21" x14ac:dyDescent="0.2"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3"/>
      <c r="T1" s="3"/>
      <c r="U1" s="1"/>
    </row>
    <row r="2" spans="2:21" x14ac:dyDescent="0.2"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3"/>
      <c r="T2" s="3"/>
      <c r="U2" s="1"/>
    </row>
    <row r="3" spans="2:21" ht="23.25" x14ac:dyDescent="0.35">
      <c r="B3" s="1"/>
      <c r="C3" s="1"/>
      <c r="D3" s="1"/>
      <c r="E3" s="1"/>
      <c r="F3" s="2"/>
      <c r="G3" s="2"/>
      <c r="H3" s="224" t="s">
        <v>0</v>
      </c>
      <c r="I3" s="224"/>
      <c r="J3" s="224"/>
      <c r="K3" s="224"/>
      <c r="L3" s="224"/>
      <c r="M3" s="224"/>
      <c r="N3" s="224"/>
      <c r="O3" s="5"/>
      <c r="P3" s="5"/>
      <c r="Q3" s="5"/>
      <c r="R3" s="5"/>
      <c r="S3" s="6"/>
      <c r="T3" s="6"/>
      <c r="U3" s="5"/>
    </row>
    <row r="4" spans="2:21" ht="14.45" customHeight="1" x14ac:dyDescent="0.2">
      <c r="B4" s="1"/>
      <c r="C4" s="1"/>
      <c r="D4" s="1"/>
      <c r="E4" s="1"/>
      <c r="F4" s="225" t="s">
        <v>120</v>
      </c>
      <c r="G4" s="225"/>
      <c r="H4" s="225"/>
      <c r="I4" s="225"/>
      <c r="J4" s="225"/>
      <c r="K4" s="225"/>
      <c r="L4" s="225"/>
      <c r="M4" s="225"/>
      <c r="N4" s="225"/>
      <c r="O4" s="225"/>
      <c r="P4" s="5"/>
      <c r="Q4" s="5"/>
      <c r="R4" s="5"/>
      <c r="S4" s="7"/>
      <c r="T4" s="7"/>
      <c r="U4" s="2"/>
    </row>
    <row r="5" spans="2:21" x14ac:dyDescent="0.2"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7"/>
      <c r="T5" s="7"/>
      <c r="U5" s="2"/>
    </row>
    <row r="6" spans="2:21" ht="15" customHeight="1" x14ac:dyDescent="0.25">
      <c r="B6" s="1"/>
      <c r="C6" s="223" t="s">
        <v>86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172"/>
      <c r="U6" s="8"/>
    </row>
    <row r="7" spans="2:21" x14ac:dyDescent="0.2">
      <c r="B7" s="1"/>
      <c r="C7" s="1"/>
      <c r="D7" s="1"/>
      <c r="E7" s="1"/>
      <c r="F7" s="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  <c r="T7" s="9"/>
      <c r="U7" s="8"/>
    </row>
    <row r="8" spans="2:21" ht="14.45" customHeight="1" x14ac:dyDescent="0.2">
      <c r="B8" s="1"/>
      <c r="C8" s="173"/>
      <c r="D8" s="173"/>
      <c r="E8" s="173"/>
      <c r="F8" s="173"/>
      <c r="G8" s="11"/>
      <c r="H8" s="174" t="s">
        <v>1</v>
      </c>
      <c r="I8" s="174"/>
      <c r="J8" s="175"/>
      <c r="M8" s="147"/>
      <c r="N8" s="147"/>
      <c r="O8" s="226"/>
      <c r="P8" s="226"/>
      <c r="Q8" s="226"/>
      <c r="R8" s="147"/>
      <c r="S8" s="147"/>
      <c r="T8" s="147"/>
      <c r="U8" s="8"/>
    </row>
    <row r="9" spans="2:21" x14ac:dyDescent="0.2">
      <c r="B9" s="1"/>
      <c r="C9" s="173"/>
      <c r="D9" s="173"/>
      <c r="E9" s="173"/>
      <c r="F9" s="173"/>
      <c r="G9" s="173"/>
      <c r="H9" s="173"/>
      <c r="I9" s="173"/>
      <c r="J9" s="173"/>
      <c r="M9" s="148"/>
      <c r="N9" s="147"/>
      <c r="O9" s="147"/>
      <c r="P9" s="148"/>
      <c r="Q9" s="147"/>
      <c r="R9" s="147"/>
      <c r="S9" s="147"/>
      <c r="T9" s="147"/>
      <c r="U9" s="8"/>
    </row>
    <row r="10" spans="2:21" ht="15" customHeight="1" x14ac:dyDescent="0.2">
      <c r="B10" s="1"/>
      <c r="C10" s="173"/>
      <c r="D10" s="173"/>
      <c r="E10" s="173"/>
      <c r="F10" s="173"/>
      <c r="G10" s="173"/>
      <c r="H10" s="173"/>
      <c r="I10" s="173"/>
      <c r="J10" s="173"/>
      <c r="L10" s="233" t="s">
        <v>75</v>
      </c>
      <c r="M10" s="228" t="s">
        <v>82</v>
      </c>
      <c r="N10" s="236" t="s">
        <v>80</v>
      </c>
      <c r="O10" s="236"/>
      <c r="P10" s="236"/>
      <c r="Q10" s="235" t="s">
        <v>70</v>
      </c>
      <c r="R10" s="202" t="s">
        <v>81</v>
      </c>
    </row>
    <row r="11" spans="2:21" ht="15.75" customHeight="1" x14ac:dyDescent="0.2">
      <c r="B11" s="1"/>
      <c r="C11" s="176" t="s">
        <v>6</v>
      </c>
      <c r="D11" s="176"/>
      <c r="E11" s="176"/>
      <c r="F11" s="177"/>
      <c r="G11" s="178" t="s">
        <v>7</v>
      </c>
      <c r="H11" s="176" t="s">
        <v>53</v>
      </c>
      <c r="I11" s="176"/>
      <c r="J11" s="176"/>
      <c r="L11" s="234"/>
      <c r="M11" s="229"/>
      <c r="N11" s="202" t="s">
        <v>76</v>
      </c>
      <c r="O11" s="203" t="s">
        <v>77</v>
      </c>
      <c r="P11" s="202" t="s">
        <v>78</v>
      </c>
      <c r="Q11" s="235"/>
      <c r="R11" s="202" t="s">
        <v>79</v>
      </c>
    </row>
    <row r="12" spans="2:21" x14ac:dyDescent="0.2">
      <c r="B12" s="1"/>
      <c r="C12" s="176" t="s">
        <v>8</v>
      </c>
      <c r="D12" s="176"/>
      <c r="E12" s="176"/>
      <c r="F12" s="177"/>
      <c r="G12" s="178" t="s">
        <v>7</v>
      </c>
      <c r="H12" s="179" t="s">
        <v>83</v>
      </c>
      <c r="I12" s="179"/>
      <c r="J12" s="176"/>
      <c r="L12" s="192">
        <v>1</v>
      </c>
      <c r="M12" s="193">
        <f>E54</f>
        <v>20</v>
      </c>
      <c r="N12" s="194">
        <f>J54</f>
        <v>881100</v>
      </c>
      <c r="O12" s="194">
        <f>L54</f>
        <v>374300</v>
      </c>
      <c r="P12" s="194">
        <f>N54</f>
        <v>506800</v>
      </c>
      <c r="Q12" s="195">
        <f>O54</f>
        <v>3.6677190213101812E-2</v>
      </c>
      <c r="R12" s="194">
        <f>P54</f>
        <v>488212</v>
      </c>
    </row>
    <row r="13" spans="2:21" x14ac:dyDescent="0.2">
      <c r="B13" s="1"/>
      <c r="C13" s="176"/>
      <c r="D13" s="176"/>
      <c r="E13" s="176"/>
      <c r="F13" s="177"/>
      <c r="G13" s="178"/>
      <c r="H13" s="179"/>
      <c r="I13" s="179"/>
      <c r="J13" s="176"/>
      <c r="L13" s="191">
        <v>2</v>
      </c>
      <c r="M13" s="133">
        <f>E80</f>
        <v>20</v>
      </c>
      <c r="N13" s="167">
        <f>J80</f>
        <v>881300</v>
      </c>
      <c r="O13" s="167">
        <f>L80</f>
        <v>373400</v>
      </c>
      <c r="P13" s="167">
        <f>N80</f>
        <v>507900</v>
      </c>
      <c r="Q13" s="189">
        <f>O80</f>
        <v>3.4784406379208509E-2</v>
      </c>
      <c r="R13" s="167">
        <f>P80</f>
        <v>490233</v>
      </c>
    </row>
    <row r="14" spans="2:21" x14ac:dyDescent="0.2">
      <c r="B14" s="1"/>
      <c r="C14" s="176"/>
      <c r="D14" s="176"/>
      <c r="E14" s="176"/>
      <c r="F14" s="177"/>
      <c r="G14" s="178"/>
      <c r="H14" s="179"/>
      <c r="I14" s="179"/>
      <c r="J14" s="176"/>
      <c r="L14" s="191">
        <v>3</v>
      </c>
      <c r="M14" s="133">
        <f>E88</f>
        <v>2</v>
      </c>
      <c r="N14" s="167">
        <f>J88</f>
        <v>87760</v>
      </c>
      <c r="O14" s="167">
        <f>L88</f>
        <v>37340</v>
      </c>
      <c r="P14" s="167">
        <f>N88</f>
        <v>50420</v>
      </c>
      <c r="Q14" s="189">
        <f>O88</f>
        <v>3.4450614835382781E-2</v>
      </c>
      <c r="R14" s="167">
        <f>P88</f>
        <v>48683</v>
      </c>
      <c r="S14" s="211"/>
      <c r="T14" s="211"/>
    </row>
    <row r="15" spans="2:21" x14ac:dyDescent="0.2">
      <c r="B15" s="1"/>
      <c r="C15" s="176"/>
      <c r="D15" s="176"/>
      <c r="E15" s="176"/>
      <c r="F15" s="177"/>
      <c r="G15" s="178"/>
      <c r="H15" s="179"/>
      <c r="I15" s="179"/>
      <c r="J15" s="176"/>
      <c r="L15" s="197"/>
      <c r="M15" s="198"/>
      <c r="N15" s="199"/>
      <c r="O15" s="199"/>
      <c r="P15" s="199"/>
      <c r="Q15" s="200"/>
      <c r="R15" s="199"/>
      <c r="S15" s="196"/>
      <c r="T15" s="196"/>
    </row>
    <row r="16" spans="2:21" x14ac:dyDescent="0.2">
      <c r="B16" s="1"/>
      <c r="C16" s="176" t="s">
        <v>54</v>
      </c>
      <c r="D16" s="176"/>
      <c r="E16" s="176"/>
      <c r="F16" s="177"/>
      <c r="G16" s="178" t="s">
        <v>7</v>
      </c>
      <c r="H16" s="180">
        <f>P16</f>
        <v>1065120</v>
      </c>
      <c r="I16" s="181"/>
      <c r="J16" s="182" t="s">
        <v>17</v>
      </c>
      <c r="K16" s="201"/>
      <c r="L16" s="204"/>
      <c r="M16" s="205">
        <f>SUM(M12:M14)</f>
        <v>42</v>
      </c>
      <c r="N16" s="206">
        <f t="shared" ref="N16:O16" si="0">SUM(N12:N14)</f>
        <v>1850160</v>
      </c>
      <c r="O16" s="206">
        <f t="shared" si="0"/>
        <v>785040</v>
      </c>
      <c r="P16" s="206">
        <f>SUM(P12:P14)</f>
        <v>1065120</v>
      </c>
      <c r="Q16" s="207">
        <f>+(P16-R16)/P16</f>
        <v>3.5669220369535827E-2</v>
      </c>
      <c r="R16" s="206">
        <f>SUM(R12:R14)</f>
        <v>1027128</v>
      </c>
      <c r="S16" s="149"/>
      <c r="T16" s="149"/>
    </row>
    <row r="17" spans="1:24" x14ac:dyDescent="0.2">
      <c r="B17" s="1"/>
      <c r="C17" s="176" t="s">
        <v>12</v>
      </c>
      <c r="G17" s="178" t="s">
        <v>7</v>
      </c>
      <c r="H17" s="183">
        <f>Q16</f>
        <v>3.5669220369535827E-2</v>
      </c>
      <c r="J17" s="184" t="s">
        <v>2</v>
      </c>
      <c r="M17" s="144"/>
      <c r="N17" s="141"/>
      <c r="O17" s="141"/>
      <c r="P17" s="141"/>
      <c r="Q17" s="145"/>
      <c r="R17" s="140"/>
      <c r="S17" s="141"/>
      <c r="T17" s="141"/>
      <c r="U17" s="21"/>
    </row>
    <row r="18" spans="1:24" x14ac:dyDescent="0.2">
      <c r="B18" s="1"/>
      <c r="C18" s="176" t="s">
        <v>52</v>
      </c>
      <c r="G18" s="178" t="s">
        <v>7</v>
      </c>
      <c r="H18" s="180">
        <f>R16</f>
        <v>1027128</v>
      </c>
      <c r="J18" s="182" t="s">
        <v>18</v>
      </c>
      <c r="S18" s="141"/>
      <c r="T18" s="141"/>
      <c r="U18" s="21"/>
    </row>
    <row r="19" spans="1:24" x14ac:dyDescent="0.2">
      <c r="B19" s="1"/>
      <c r="C19" s="176" t="s">
        <v>55</v>
      </c>
      <c r="D19" s="176"/>
      <c r="E19" s="176"/>
      <c r="F19" s="177"/>
      <c r="G19" s="178" t="s">
        <v>7</v>
      </c>
      <c r="H19" s="185" t="s">
        <v>174</v>
      </c>
      <c r="I19" s="185"/>
      <c r="J19" s="184"/>
      <c r="M19" s="144"/>
      <c r="N19" s="141"/>
      <c r="O19" s="141"/>
      <c r="P19" s="160"/>
      <c r="Q19" s="145"/>
      <c r="R19" s="140"/>
      <c r="S19" s="141"/>
      <c r="T19" s="141"/>
      <c r="U19" s="21"/>
    </row>
    <row r="20" spans="1:24" x14ac:dyDescent="0.2">
      <c r="B20" s="1"/>
      <c r="C20" s="176" t="s">
        <v>56</v>
      </c>
      <c r="D20" s="176"/>
      <c r="E20" s="176"/>
      <c r="F20" s="177"/>
      <c r="G20" s="178" t="s">
        <v>7</v>
      </c>
      <c r="H20" s="176" t="s">
        <v>85</v>
      </c>
      <c r="I20" s="176"/>
      <c r="J20" s="184"/>
      <c r="M20" s="144"/>
      <c r="N20" s="141"/>
      <c r="O20" s="141"/>
      <c r="P20" s="141"/>
      <c r="Q20" s="145"/>
      <c r="R20" s="146"/>
      <c r="S20" s="145"/>
      <c r="T20" s="145"/>
      <c r="U20" s="21"/>
    </row>
    <row r="21" spans="1:24" x14ac:dyDescent="0.2">
      <c r="B21" s="1"/>
      <c r="C21" s="176" t="s">
        <v>51</v>
      </c>
      <c r="D21" s="176"/>
      <c r="E21" s="176"/>
      <c r="F21" s="177"/>
      <c r="G21" s="178" t="s">
        <v>7</v>
      </c>
      <c r="H21" s="176" t="s">
        <v>121</v>
      </c>
      <c r="I21" s="176"/>
      <c r="J21" s="184"/>
      <c r="M21" s="144"/>
      <c r="N21" s="141"/>
      <c r="O21" s="141"/>
      <c r="P21" s="141"/>
      <c r="Q21" s="145"/>
      <c r="R21" s="140"/>
      <c r="S21" s="141"/>
      <c r="T21" s="141"/>
      <c r="U21" s="21"/>
    </row>
    <row r="22" spans="1:24" x14ac:dyDescent="0.2">
      <c r="B22" s="1"/>
      <c r="C22" s="176" t="s">
        <v>50</v>
      </c>
      <c r="D22" s="176"/>
      <c r="E22" s="176"/>
      <c r="F22" s="177"/>
      <c r="G22" s="178" t="s">
        <v>7</v>
      </c>
      <c r="H22" s="176" t="s">
        <v>84</v>
      </c>
      <c r="I22" s="186"/>
      <c r="J22" s="184"/>
      <c r="M22" s="137"/>
      <c r="N22" s="138"/>
      <c r="O22" s="138"/>
      <c r="P22" s="138"/>
      <c r="Q22" s="139"/>
      <c r="R22" s="142"/>
      <c r="S22" s="138"/>
      <c r="T22" s="138"/>
      <c r="U22" s="21"/>
    </row>
    <row r="23" spans="1:24" ht="14.45" customHeight="1" x14ac:dyDescent="0.2">
      <c r="B23" s="1"/>
      <c r="C23" s="187" t="s">
        <v>57</v>
      </c>
      <c r="D23" s="176"/>
      <c r="E23" s="176"/>
      <c r="F23" s="177"/>
      <c r="G23" s="178" t="s">
        <v>7</v>
      </c>
      <c r="H23" s="188">
        <f>SUM(M12:M14)</f>
        <v>42</v>
      </c>
      <c r="I23" s="24"/>
      <c r="J23" s="184"/>
      <c r="M23" s="137"/>
      <c r="N23" s="138"/>
      <c r="O23" s="138"/>
      <c r="P23" s="138"/>
      <c r="Q23" s="139"/>
      <c r="R23" s="142"/>
      <c r="S23" s="138"/>
      <c r="T23" s="138"/>
      <c r="U23" s="21"/>
    </row>
    <row r="24" spans="1:24" x14ac:dyDescent="0.2">
      <c r="B24" s="1"/>
      <c r="C24" s="26"/>
      <c r="D24" s="10"/>
      <c r="E24" s="10"/>
      <c r="F24" s="25"/>
      <c r="G24" s="5"/>
      <c r="H24" s="5"/>
      <c r="I24" s="5"/>
      <c r="J24" s="10"/>
      <c r="K24" s="10"/>
      <c r="L24" s="10"/>
      <c r="M24" s="136"/>
      <c r="N24" s="21"/>
      <c r="O24" s="21"/>
      <c r="P24" s="21"/>
      <c r="Q24" s="27"/>
      <c r="R24" s="27"/>
      <c r="S24" s="28"/>
      <c r="T24" s="28"/>
      <c r="U24" s="28"/>
    </row>
    <row r="25" spans="1:24" x14ac:dyDescent="0.2">
      <c r="A25" s="4" t="s">
        <v>19</v>
      </c>
      <c r="B25" s="1"/>
      <c r="C25" s="26"/>
      <c r="D25" s="10"/>
      <c r="E25" s="10"/>
      <c r="F25" s="25"/>
      <c r="G25" s="5"/>
      <c r="H25" s="5"/>
      <c r="I25" s="5"/>
      <c r="J25" s="10"/>
      <c r="K25" s="10"/>
      <c r="L25" s="10"/>
      <c r="M25" s="21"/>
      <c r="N25" s="21"/>
      <c r="O25" s="21"/>
      <c r="P25" s="21"/>
      <c r="Q25" s="27"/>
      <c r="R25" s="27"/>
      <c r="S25" s="28"/>
      <c r="T25" s="28"/>
      <c r="U25" s="28"/>
    </row>
    <row r="26" spans="1:24" s="29" customFormat="1" ht="15" customHeight="1" x14ac:dyDescent="0.2">
      <c r="B26" s="30"/>
      <c r="C26" s="30"/>
      <c r="D26" s="30"/>
      <c r="E26" s="30"/>
      <c r="F26" s="28"/>
      <c r="G26" s="31"/>
      <c r="H26" s="31"/>
      <c r="I26" s="31"/>
      <c r="J26" s="31"/>
      <c r="U26" s="21"/>
    </row>
    <row r="27" spans="1:24" x14ac:dyDescent="0.2">
      <c r="B27" s="1"/>
      <c r="C27" s="1"/>
      <c r="D27" s="1"/>
      <c r="E27" s="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4" x14ac:dyDescent="0.2">
      <c r="B28" s="1"/>
      <c r="C28" s="1"/>
      <c r="D28" s="1"/>
      <c r="E28" s="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4" x14ac:dyDescent="0.2">
      <c r="B29" s="1"/>
      <c r="C29" s="1"/>
      <c r="D29" s="1"/>
      <c r="E29" s="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3"/>
    </row>
    <row r="30" spans="1:24" ht="15" customHeight="1" thickBot="1" x14ac:dyDescent="0.25">
      <c r="D30" s="1"/>
      <c r="E30" s="1"/>
      <c r="F30" s="1"/>
      <c r="G30" s="1"/>
      <c r="H30" s="33"/>
      <c r="I30" s="33"/>
      <c r="J30" s="227"/>
      <c r="K30" s="227"/>
      <c r="L30" s="227"/>
      <c r="M30" s="227"/>
      <c r="N30" s="227"/>
      <c r="O30" s="227"/>
      <c r="P30" s="227"/>
      <c r="Q30" s="227"/>
      <c r="R30" s="3"/>
      <c r="S30" s="4"/>
      <c r="T30" s="4"/>
      <c r="U30" s="3"/>
    </row>
    <row r="31" spans="1:24" ht="26.25" customHeight="1" x14ac:dyDescent="0.2">
      <c r="D31" s="230" t="s">
        <v>74</v>
      </c>
      <c r="E31" s="217" t="s">
        <v>58</v>
      </c>
      <c r="F31" s="219" t="s">
        <v>60</v>
      </c>
      <c r="G31" s="219" t="s">
        <v>61</v>
      </c>
      <c r="H31" s="219" t="s">
        <v>59</v>
      </c>
      <c r="I31" s="219" t="s">
        <v>62</v>
      </c>
      <c r="J31" s="213" t="s">
        <v>67</v>
      </c>
      <c r="K31" s="214"/>
      <c r="L31" s="214"/>
      <c r="M31" s="214"/>
      <c r="N31" s="214"/>
      <c r="O31" s="214"/>
      <c r="P31" s="214"/>
      <c r="Q31" s="215" t="s">
        <v>68</v>
      </c>
      <c r="R31" s="215" t="s">
        <v>66</v>
      </c>
      <c r="V31" s="3">
        <v>2000</v>
      </c>
      <c r="W31" s="161">
        <f>P54</f>
        <v>488212</v>
      </c>
      <c r="X31" s="4">
        <f>V31/W31</f>
        <v>4.0965809935028224E-3</v>
      </c>
    </row>
    <row r="32" spans="1:24" ht="27" customHeight="1" thickBot="1" x14ac:dyDescent="0.25">
      <c r="D32" s="231"/>
      <c r="E32" s="218"/>
      <c r="F32" s="220"/>
      <c r="G32" s="220"/>
      <c r="H32" s="220"/>
      <c r="I32" s="220"/>
      <c r="J32" s="143" t="s">
        <v>63</v>
      </c>
      <c r="K32" s="143" t="s">
        <v>64</v>
      </c>
      <c r="L32" s="170"/>
      <c r="M32" s="143" t="s">
        <v>65</v>
      </c>
      <c r="N32" s="143" t="s">
        <v>10</v>
      </c>
      <c r="O32" s="143" t="s">
        <v>12</v>
      </c>
      <c r="P32" s="143" t="s">
        <v>11</v>
      </c>
      <c r="Q32" s="216"/>
      <c r="R32" s="216"/>
      <c r="U32" s="162" t="s">
        <v>72</v>
      </c>
    </row>
    <row r="33" spans="4:24" s="34" customFormat="1" ht="15" x14ac:dyDescent="0.25">
      <c r="D33" s="231"/>
      <c r="E33" s="208">
        <v>1</v>
      </c>
      <c r="F33" s="156">
        <v>46076</v>
      </c>
      <c r="G33" s="157">
        <v>0.39583333333333331</v>
      </c>
      <c r="H33" s="168" t="s">
        <v>100</v>
      </c>
      <c r="I33" s="133" t="s">
        <v>101</v>
      </c>
      <c r="J33" s="167">
        <v>44010</v>
      </c>
      <c r="K33" s="165">
        <v>16560</v>
      </c>
      <c r="L33" s="165">
        <f>K33+M33</f>
        <v>18760</v>
      </c>
      <c r="M33" s="166">
        <v>2200</v>
      </c>
      <c r="N33" s="166">
        <f>J33-K33-M33</f>
        <v>25250</v>
      </c>
      <c r="O33" s="134">
        <v>2.33</v>
      </c>
      <c r="P33" s="135">
        <f>ROUND(N33-(N33*O33%),0)</f>
        <v>24662</v>
      </c>
      <c r="Q33" s="159">
        <v>13182</v>
      </c>
      <c r="R33" s="155" t="s">
        <v>92</v>
      </c>
      <c r="U33" s="163">
        <f t="shared" ref="U33:U52" si="1">P33*$X$31</f>
        <v>101.02988046176661</v>
      </c>
    </row>
    <row r="34" spans="4:24" s="34" customFormat="1" ht="15" x14ac:dyDescent="0.25">
      <c r="D34" s="231"/>
      <c r="E34" s="208">
        <v>2</v>
      </c>
      <c r="F34" s="156">
        <v>46076</v>
      </c>
      <c r="G34" s="157">
        <v>0.37083333333333335</v>
      </c>
      <c r="H34" s="168" t="s">
        <v>87</v>
      </c>
      <c r="I34" s="133" t="s">
        <v>101</v>
      </c>
      <c r="J34" s="165">
        <v>43960</v>
      </c>
      <c r="K34" s="165">
        <v>16550</v>
      </c>
      <c r="L34" s="165">
        <f t="shared" ref="L34:L52" si="2">K34+M34</f>
        <v>18770</v>
      </c>
      <c r="M34" s="166">
        <v>2220</v>
      </c>
      <c r="N34" s="166">
        <f>J34-K34-M34</f>
        <v>25190</v>
      </c>
      <c r="O34" s="134">
        <v>2.52</v>
      </c>
      <c r="P34" s="135">
        <f t="shared" ref="P34:P52" si="3">ROUND(N34-(N34*O34%),0)</f>
        <v>24555</v>
      </c>
      <c r="Q34" s="158">
        <v>13181</v>
      </c>
      <c r="R34" s="154" t="s">
        <v>93</v>
      </c>
      <c r="U34" s="163">
        <f t="shared" si="1"/>
        <v>100.59154629546181</v>
      </c>
    </row>
    <row r="35" spans="4:24" s="34" customFormat="1" ht="15" x14ac:dyDescent="0.25">
      <c r="D35" s="231"/>
      <c r="E35" s="208">
        <v>3</v>
      </c>
      <c r="F35" s="156">
        <v>46076</v>
      </c>
      <c r="G35" s="157">
        <v>0.41597222222222224</v>
      </c>
      <c r="H35" s="168" t="s">
        <v>102</v>
      </c>
      <c r="I35" s="133" t="s">
        <v>101</v>
      </c>
      <c r="J35" s="165">
        <v>44310</v>
      </c>
      <c r="K35" s="165">
        <v>16560</v>
      </c>
      <c r="L35" s="165">
        <f t="shared" si="2"/>
        <v>18720</v>
      </c>
      <c r="M35" s="166">
        <v>2160</v>
      </c>
      <c r="N35" s="166">
        <f t="shared" ref="N35:N46" si="4">J35-K35-M35</f>
        <v>25590</v>
      </c>
      <c r="O35" s="134">
        <v>3.68</v>
      </c>
      <c r="P35" s="135">
        <f t="shared" si="3"/>
        <v>24648</v>
      </c>
      <c r="Q35" s="158">
        <v>13188</v>
      </c>
      <c r="R35" s="154" t="s">
        <v>94</v>
      </c>
      <c r="U35" s="163">
        <f t="shared" si="1"/>
        <v>100.97252832785756</v>
      </c>
    </row>
    <row r="36" spans="4:24" s="34" customFormat="1" ht="15" x14ac:dyDescent="0.25">
      <c r="D36" s="231"/>
      <c r="E36" s="208">
        <v>4</v>
      </c>
      <c r="F36" s="156">
        <v>46076</v>
      </c>
      <c r="G36" s="157">
        <v>0.40972222222222221</v>
      </c>
      <c r="H36" s="168" t="s">
        <v>88</v>
      </c>
      <c r="I36" s="133" t="s">
        <v>101</v>
      </c>
      <c r="J36" s="165">
        <v>44060</v>
      </c>
      <c r="K36" s="165">
        <v>16550</v>
      </c>
      <c r="L36" s="165">
        <f t="shared" si="2"/>
        <v>18710</v>
      </c>
      <c r="M36" s="166">
        <v>2160</v>
      </c>
      <c r="N36" s="166">
        <f t="shared" si="4"/>
        <v>25350</v>
      </c>
      <c r="O36" s="134">
        <v>2.84</v>
      </c>
      <c r="P36" s="135">
        <f t="shared" si="3"/>
        <v>24630</v>
      </c>
      <c r="Q36" s="158">
        <v>13001</v>
      </c>
      <c r="R36" s="154" t="s">
        <v>96</v>
      </c>
      <c r="U36" s="163">
        <f t="shared" si="1"/>
        <v>100.89878986997452</v>
      </c>
    </row>
    <row r="37" spans="4:24" s="34" customFormat="1" ht="15" x14ac:dyDescent="0.25">
      <c r="D37" s="231"/>
      <c r="E37" s="208">
        <v>5</v>
      </c>
      <c r="F37" s="156">
        <v>46076</v>
      </c>
      <c r="G37" s="157">
        <v>0.42152777777777778</v>
      </c>
      <c r="H37" s="168" t="s">
        <v>119</v>
      </c>
      <c r="I37" s="133" t="s">
        <v>101</v>
      </c>
      <c r="J37" s="165">
        <v>44110</v>
      </c>
      <c r="K37" s="165">
        <v>16550</v>
      </c>
      <c r="L37" s="165">
        <f t="shared" si="2"/>
        <v>18760</v>
      </c>
      <c r="M37" s="166">
        <v>2210</v>
      </c>
      <c r="N37" s="166">
        <f t="shared" si="4"/>
        <v>25350</v>
      </c>
      <c r="O37" s="134">
        <v>3.8</v>
      </c>
      <c r="P37" s="135">
        <f t="shared" si="3"/>
        <v>24387</v>
      </c>
      <c r="Q37" s="158">
        <v>13002</v>
      </c>
      <c r="R37" s="154" t="s">
        <v>95</v>
      </c>
      <c r="U37" s="163">
        <f t="shared" si="1"/>
        <v>99.903320688553336</v>
      </c>
      <c r="V37" s="34">
        <v>24610</v>
      </c>
      <c r="W37" s="221">
        <v>24610</v>
      </c>
      <c r="X37" s="221"/>
    </row>
    <row r="38" spans="4:24" s="34" customFormat="1" ht="15" x14ac:dyDescent="0.25">
      <c r="D38" s="231"/>
      <c r="E38" s="208">
        <v>6</v>
      </c>
      <c r="F38" s="156">
        <v>46076</v>
      </c>
      <c r="G38" s="157">
        <v>0.42916666666666664</v>
      </c>
      <c r="H38" s="168" t="s">
        <v>89</v>
      </c>
      <c r="I38" s="133" t="s">
        <v>101</v>
      </c>
      <c r="J38" s="165">
        <v>44100</v>
      </c>
      <c r="K38" s="165">
        <v>16550</v>
      </c>
      <c r="L38" s="165">
        <f t="shared" si="2"/>
        <v>18670</v>
      </c>
      <c r="M38" s="166">
        <v>2120</v>
      </c>
      <c r="N38" s="166">
        <f t="shared" si="4"/>
        <v>25430</v>
      </c>
      <c r="O38" s="134">
        <v>3.63</v>
      </c>
      <c r="P38" s="135">
        <f t="shared" si="3"/>
        <v>24507</v>
      </c>
      <c r="Q38" s="158">
        <v>13003</v>
      </c>
      <c r="R38" s="154" t="s">
        <v>97</v>
      </c>
      <c r="U38" s="163">
        <f t="shared" si="1"/>
        <v>100.39491040777366</v>
      </c>
      <c r="V38" s="34">
        <v>24500</v>
      </c>
      <c r="W38" s="221">
        <v>24500</v>
      </c>
      <c r="X38" s="221"/>
    </row>
    <row r="39" spans="4:24" s="34" customFormat="1" ht="15" x14ac:dyDescent="0.25">
      <c r="D39" s="231"/>
      <c r="E39" s="208">
        <v>7</v>
      </c>
      <c r="F39" s="156">
        <v>46076</v>
      </c>
      <c r="G39" s="157">
        <v>0.52361111111111114</v>
      </c>
      <c r="H39" s="168" t="s">
        <v>90</v>
      </c>
      <c r="I39" s="133" t="s">
        <v>101</v>
      </c>
      <c r="J39" s="165">
        <v>44050</v>
      </c>
      <c r="K39" s="165">
        <v>16540</v>
      </c>
      <c r="L39" s="165">
        <f t="shared" si="2"/>
        <v>18630</v>
      </c>
      <c r="M39" s="166">
        <v>2090</v>
      </c>
      <c r="N39" s="166">
        <f t="shared" si="4"/>
        <v>25420</v>
      </c>
      <c r="O39" s="134">
        <v>3.6</v>
      </c>
      <c r="P39" s="135">
        <f t="shared" si="3"/>
        <v>24505</v>
      </c>
      <c r="Q39" s="158">
        <v>13004</v>
      </c>
      <c r="R39" s="154" t="s">
        <v>98</v>
      </c>
      <c r="U39" s="163">
        <f t="shared" si="1"/>
        <v>100.38671724578666</v>
      </c>
      <c r="V39" s="34">
        <v>25180</v>
      </c>
      <c r="W39" s="221">
        <v>25180</v>
      </c>
      <c r="X39" s="221"/>
    </row>
    <row r="40" spans="4:24" s="34" customFormat="1" ht="15" x14ac:dyDescent="0.25">
      <c r="D40" s="231"/>
      <c r="E40" s="208">
        <v>8</v>
      </c>
      <c r="F40" s="156">
        <v>46076</v>
      </c>
      <c r="G40" s="157">
        <v>0.40347222222222223</v>
      </c>
      <c r="H40" s="168" t="s">
        <v>91</v>
      </c>
      <c r="I40" s="133" t="s">
        <v>101</v>
      </c>
      <c r="J40" s="165">
        <v>43950</v>
      </c>
      <c r="K40" s="165">
        <v>16550</v>
      </c>
      <c r="L40" s="165">
        <f t="shared" si="2"/>
        <v>18710</v>
      </c>
      <c r="M40" s="166">
        <v>2160</v>
      </c>
      <c r="N40" s="166">
        <f t="shared" si="4"/>
        <v>25240</v>
      </c>
      <c r="O40" s="134">
        <v>3.48</v>
      </c>
      <c r="P40" s="135">
        <f t="shared" si="3"/>
        <v>24362</v>
      </c>
      <c r="Q40" s="158">
        <v>13161</v>
      </c>
      <c r="R40" s="154" t="s">
        <v>99</v>
      </c>
      <c r="U40" s="163">
        <f t="shared" si="1"/>
        <v>99.800906163715766</v>
      </c>
      <c r="V40" s="34">
        <v>25010</v>
      </c>
      <c r="W40" s="221">
        <v>25010</v>
      </c>
      <c r="X40" s="221"/>
    </row>
    <row r="41" spans="4:24" s="34" customFormat="1" ht="15" x14ac:dyDescent="0.25">
      <c r="D41" s="231"/>
      <c r="E41" s="208">
        <v>9</v>
      </c>
      <c r="F41" s="156">
        <v>46077</v>
      </c>
      <c r="G41" s="157">
        <v>0.44444444444444442</v>
      </c>
      <c r="H41" s="169" t="s">
        <v>118</v>
      </c>
      <c r="I41" s="133" t="s">
        <v>101</v>
      </c>
      <c r="J41" s="165">
        <v>43950</v>
      </c>
      <c r="K41" s="165">
        <v>16570</v>
      </c>
      <c r="L41" s="165">
        <f t="shared" si="2"/>
        <v>18710</v>
      </c>
      <c r="M41" s="166">
        <v>2140</v>
      </c>
      <c r="N41" s="166">
        <f t="shared" si="4"/>
        <v>25240</v>
      </c>
      <c r="O41" s="134">
        <v>4.13</v>
      </c>
      <c r="P41" s="135">
        <f t="shared" si="3"/>
        <v>24198</v>
      </c>
      <c r="Q41" s="158">
        <v>13166</v>
      </c>
      <c r="R41" s="154" t="s">
        <v>108</v>
      </c>
      <c r="U41" s="163">
        <f t="shared" si="1"/>
        <v>99.129066880781295</v>
      </c>
      <c r="V41" s="34">
        <v>25260</v>
      </c>
      <c r="W41" s="221">
        <v>25260</v>
      </c>
      <c r="X41" s="221"/>
    </row>
    <row r="42" spans="4:24" s="34" customFormat="1" ht="15" x14ac:dyDescent="0.25">
      <c r="D42" s="231"/>
      <c r="E42" s="208">
        <v>10</v>
      </c>
      <c r="F42" s="156">
        <v>46077</v>
      </c>
      <c r="G42" s="157">
        <v>0.45208333333333334</v>
      </c>
      <c r="H42" s="168" t="s">
        <v>103</v>
      </c>
      <c r="I42" s="133" t="s">
        <v>101</v>
      </c>
      <c r="J42" s="165">
        <v>44220</v>
      </c>
      <c r="K42" s="165">
        <v>16570</v>
      </c>
      <c r="L42" s="165">
        <f t="shared" si="2"/>
        <v>18750</v>
      </c>
      <c r="M42" s="166">
        <v>2180</v>
      </c>
      <c r="N42" s="166">
        <f t="shared" si="4"/>
        <v>25470</v>
      </c>
      <c r="O42" s="134">
        <v>3.76</v>
      </c>
      <c r="P42" s="135">
        <f t="shared" si="3"/>
        <v>24512</v>
      </c>
      <c r="Q42" s="158">
        <v>13167</v>
      </c>
      <c r="R42" s="154" t="s">
        <v>109</v>
      </c>
      <c r="U42" s="163">
        <f t="shared" si="1"/>
        <v>100.41539331274119</v>
      </c>
      <c r="V42" s="34">
        <v>25180</v>
      </c>
      <c r="W42" s="221">
        <v>25180</v>
      </c>
      <c r="X42" s="221"/>
    </row>
    <row r="43" spans="4:24" s="34" customFormat="1" ht="15" x14ac:dyDescent="0.25">
      <c r="D43" s="231"/>
      <c r="E43" s="208">
        <v>11</v>
      </c>
      <c r="F43" s="156">
        <v>46077</v>
      </c>
      <c r="G43" s="157">
        <v>0.46666666666666667</v>
      </c>
      <c r="H43" s="168" t="s">
        <v>104</v>
      </c>
      <c r="I43" s="133" t="s">
        <v>101</v>
      </c>
      <c r="J43" s="165">
        <v>43940</v>
      </c>
      <c r="K43" s="165">
        <v>16560</v>
      </c>
      <c r="L43" s="165">
        <f t="shared" si="2"/>
        <v>18710</v>
      </c>
      <c r="M43" s="166">
        <v>2150</v>
      </c>
      <c r="N43" s="166">
        <f t="shared" si="4"/>
        <v>25230</v>
      </c>
      <c r="O43" s="134">
        <v>4.45</v>
      </c>
      <c r="P43" s="135">
        <f t="shared" si="3"/>
        <v>24107</v>
      </c>
      <c r="Q43" s="158">
        <v>13168</v>
      </c>
      <c r="R43" s="154" t="s">
        <v>110</v>
      </c>
      <c r="U43" s="163">
        <f t="shared" si="1"/>
        <v>98.75627801037254</v>
      </c>
      <c r="V43" s="34">
        <v>25270</v>
      </c>
      <c r="W43" s="221">
        <v>25270</v>
      </c>
      <c r="X43" s="221"/>
    </row>
    <row r="44" spans="4:24" s="34" customFormat="1" ht="15" x14ac:dyDescent="0.25">
      <c r="D44" s="231"/>
      <c r="E44" s="208">
        <v>12</v>
      </c>
      <c r="F44" s="156">
        <v>46077</v>
      </c>
      <c r="G44" s="157">
        <v>0.48333333333333334</v>
      </c>
      <c r="H44" s="168" t="s">
        <v>105</v>
      </c>
      <c r="I44" s="133" t="s">
        <v>101</v>
      </c>
      <c r="J44" s="165">
        <v>44010</v>
      </c>
      <c r="K44" s="165">
        <v>16560</v>
      </c>
      <c r="L44" s="165">
        <f t="shared" si="2"/>
        <v>18690</v>
      </c>
      <c r="M44" s="166">
        <v>2130</v>
      </c>
      <c r="N44" s="166">
        <f t="shared" si="4"/>
        <v>25320</v>
      </c>
      <c r="O44" s="134">
        <v>3.92</v>
      </c>
      <c r="P44" s="135">
        <f t="shared" si="3"/>
        <v>24327</v>
      </c>
      <c r="Q44" s="158">
        <v>13169</v>
      </c>
      <c r="R44" s="154" t="s">
        <v>111</v>
      </c>
      <c r="U44" s="163">
        <f t="shared" si="1"/>
        <v>99.657525828943164</v>
      </c>
      <c r="V44" s="34">
        <v>25490</v>
      </c>
      <c r="W44" s="221">
        <v>25490</v>
      </c>
      <c r="X44" s="221"/>
    </row>
    <row r="45" spans="4:24" s="34" customFormat="1" ht="15" x14ac:dyDescent="0.25">
      <c r="D45" s="231"/>
      <c r="E45" s="208">
        <v>13</v>
      </c>
      <c r="F45" s="156">
        <v>46077</v>
      </c>
      <c r="G45" s="157">
        <v>0.51736111111111116</v>
      </c>
      <c r="H45" s="168" t="s">
        <v>116</v>
      </c>
      <c r="I45" s="133" t="s">
        <v>101</v>
      </c>
      <c r="J45" s="165">
        <v>44170</v>
      </c>
      <c r="K45" s="165">
        <v>16560</v>
      </c>
      <c r="L45" s="165">
        <f t="shared" si="2"/>
        <v>18700</v>
      </c>
      <c r="M45" s="166">
        <v>2140</v>
      </c>
      <c r="N45" s="166">
        <f t="shared" si="4"/>
        <v>25470</v>
      </c>
      <c r="O45" s="134">
        <v>3.72</v>
      </c>
      <c r="P45" s="135">
        <f t="shared" si="3"/>
        <v>24523</v>
      </c>
      <c r="Q45" s="158">
        <v>13170</v>
      </c>
      <c r="R45" s="154" t="s">
        <v>112</v>
      </c>
      <c r="U45" s="163">
        <f t="shared" si="1"/>
        <v>100.46045570366971</v>
      </c>
      <c r="V45" s="34">
        <v>25200</v>
      </c>
      <c r="W45" s="221">
        <v>25200</v>
      </c>
      <c r="X45" s="221"/>
    </row>
    <row r="46" spans="4:24" s="34" customFormat="1" ht="15" x14ac:dyDescent="0.25">
      <c r="D46" s="231"/>
      <c r="E46" s="208">
        <v>14</v>
      </c>
      <c r="F46" s="156">
        <v>46077</v>
      </c>
      <c r="G46" s="157">
        <v>0.68819444444444444</v>
      </c>
      <c r="H46" s="168" t="s">
        <v>106</v>
      </c>
      <c r="I46" s="133" t="s">
        <v>101</v>
      </c>
      <c r="J46" s="165">
        <v>44320</v>
      </c>
      <c r="K46" s="165">
        <v>16550</v>
      </c>
      <c r="L46" s="165">
        <f t="shared" si="2"/>
        <v>18710</v>
      </c>
      <c r="M46" s="166">
        <v>2160</v>
      </c>
      <c r="N46" s="166">
        <f t="shared" si="4"/>
        <v>25610</v>
      </c>
      <c r="O46" s="134">
        <v>3.96</v>
      </c>
      <c r="P46" s="135">
        <f t="shared" si="3"/>
        <v>24596</v>
      </c>
      <c r="Q46" s="158">
        <v>13162</v>
      </c>
      <c r="R46" s="154" t="s">
        <v>113</v>
      </c>
      <c r="U46" s="163">
        <f t="shared" si="1"/>
        <v>100.75950611619542</v>
      </c>
      <c r="V46" s="34">
        <v>25200</v>
      </c>
      <c r="W46" s="221">
        <v>25200</v>
      </c>
      <c r="X46" s="221"/>
    </row>
    <row r="47" spans="4:24" s="34" customFormat="1" ht="15" x14ac:dyDescent="0.25">
      <c r="D47" s="231"/>
      <c r="E47" s="208">
        <v>15</v>
      </c>
      <c r="F47" s="156">
        <v>46077</v>
      </c>
      <c r="G47" s="157">
        <v>0.69513888888888886</v>
      </c>
      <c r="H47" s="168" t="s">
        <v>117</v>
      </c>
      <c r="I47" s="133" t="s">
        <v>101</v>
      </c>
      <c r="J47" s="165">
        <v>43730</v>
      </c>
      <c r="K47" s="165">
        <v>16550</v>
      </c>
      <c r="L47" s="165">
        <f t="shared" si="2"/>
        <v>18690</v>
      </c>
      <c r="M47" s="166">
        <v>2140</v>
      </c>
      <c r="N47" s="166">
        <f t="shared" ref="N47:N51" si="5">J47-K47-M47</f>
        <v>25040</v>
      </c>
      <c r="O47" s="134">
        <v>4.05</v>
      </c>
      <c r="P47" s="135">
        <f t="shared" si="3"/>
        <v>24026</v>
      </c>
      <c r="Q47" s="158">
        <v>13163</v>
      </c>
      <c r="R47" s="154" t="s">
        <v>114</v>
      </c>
      <c r="U47" s="163">
        <f t="shared" si="1"/>
        <v>98.424454949898816</v>
      </c>
      <c r="V47" s="34">
        <v>25020</v>
      </c>
      <c r="W47" s="221">
        <v>25020</v>
      </c>
      <c r="X47" s="221"/>
    </row>
    <row r="48" spans="4:24" s="34" customFormat="1" ht="15" x14ac:dyDescent="0.25">
      <c r="D48" s="231"/>
      <c r="E48" s="208">
        <v>16</v>
      </c>
      <c r="F48" s="156">
        <v>46077</v>
      </c>
      <c r="G48" s="157">
        <v>0.71458333333333335</v>
      </c>
      <c r="H48" s="168" t="s">
        <v>107</v>
      </c>
      <c r="I48" s="133" t="s">
        <v>101</v>
      </c>
      <c r="J48" s="165">
        <v>43760</v>
      </c>
      <c r="K48" s="165">
        <v>16550</v>
      </c>
      <c r="L48" s="165">
        <f t="shared" si="2"/>
        <v>18710</v>
      </c>
      <c r="M48" s="166">
        <v>2160</v>
      </c>
      <c r="N48" s="190">
        <f t="shared" si="5"/>
        <v>25050</v>
      </c>
      <c r="O48" s="134">
        <v>3.46</v>
      </c>
      <c r="P48" s="135">
        <f t="shared" si="3"/>
        <v>24183</v>
      </c>
      <c r="Q48" s="158">
        <v>13164</v>
      </c>
      <c r="R48" s="154" t="s">
        <v>115</v>
      </c>
      <c r="U48" s="163">
        <f t="shared" si="1"/>
        <v>99.067618165878756</v>
      </c>
      <c r="V48" s="34">
        <v>25380</v>
      </c>
      <c r="W48" s="221">
        <v>25380</v>
      </c>
      <c r="X48" s="221"/>
    </row>
    <row r="49" spans="4:24" s="34" customFormat="1" ht="15" x14ac:dyDescent="0.25">
      <c r="D49" s="231"/>
      <c r="E49" s="208">
        <v>17</v>
      </c>
      <c r="F49" s="156">
        <v>46078</v>
      </c>
      <c r="G49" s="157">
        <v>0.39930555555555558</v>
      </c>
      <c r="H49" s="168" t="s">
        <v>122</v>
      </c>
      <c r="I49" s="133" t="s">
        <v>101</v>
      </c>
      <c r="J49" s="165">
        <v>44160</v>
      </c>
      <c r="K49" s="165">
        <v>16560</v>
      </c>
      <c r="L49" s="165">
        <f t="shared" si="2"/>
        <v>18710</v>
      </c>
      <c r="M49" s="166">
        <v>2150</v>
      </c>
      <c r="N49" s="190">
        <f t="shared" si="5"/>
        <v>25450</v>
      </c>
      <c r="O49" s="134">
        <v>4.05</v>
      </c>
      <c r="P49" s="135">
        <f t="shared" si="3"/>
        <v>24419</v>
      </c>
      <c r="Q49" s="158">
        <v>13146</v>
      </c>
      <c r="R49" s="154" t="s">
        <v>126</v>
      </c>
      <c r="U49" s="163">
        <f t="shared" si="1"/>
        <v>100.03441128034542</v>
      </c>
      <c r="V49" s="34">
        <v>25280</v>
      </c>
      <c r="W49" s="221">
        <v>25280</v>
      </c>
      <c r="X49" s="221"/>
    </row>
    <row r="50" spans="4:24" s="34" customFormat="1" ht="15" x14ac:dyDescent="0.25">
      <c r="D50" s="231"/>
      <c r="E50" s="208">
        <v>18</v>
      </c>
      <c r="F50" s="156">
        <v>46078</v>
      </c>
      <c r="G50" s="157">
        <v>0.45208333333333334</v>
      </c>
      <c r="H50" s="133" t="s">
        <v>123</v>
      </c>
      <c r="I50" s="133" t="s">
        <v>101</v>
      </c>
      <c r="J50" s="165">
        <v>44200</v>
      </c>
      <c r="K50" s="165">
        <v>16550</v>
      </c>
      <c r="L50" s="165">
        <f t="shared" si="2"/>
        <v>18720</v>
      </c>
      <c r="M50" s="166">
        <v>2170</v>
      </c>
      <c r="N50" s="190">
        <f t="shared" si="5"/>
        <v>25480</v>
      </c>
      <c r="O50" s="134">
        <v>4.12</v>
      </c>
      <c r="P50" s="135">
        <f t="shared" si="3"/>
        <v>24430</v>
      </c>
      <c r="Q50" s="158">
        <v>13147</v>
      </c>
      <c r="R50" s="154" t="s">
        <v>127</v>
      </c>
      <c r="U50" s="163">
        <f t="shared" si="1"/>
        <v>100.07947367127395</v>
      </c>
      <c r="V50" s="34">
        <v>25490</v>
      </c>
      <c r="W50" s="221">
        <v>25490</v>
      </c>
      <c r="X50" s="221"/>
    </row>
    <row r="51" spans="4:24" s="34" customFormat="1" ht="15" x14ac:dyDescent="0.25">
      <c r="D51" s="231"/>
      <c r="E51" s="208">
        <v>19</v>
      </c>
      <c r="F51" s="156">
        <v>46078</v>
      </c>
      <c r="G51" s="157">
        <v>0.46041666666666664</v>
      </c>
      <c r="H51" s="133" t="s">
        <v>124</v>
      </c>
      <c r="I51" s="133" t="s">
        <v>101</v>
      </c>
      <c r="J51" s="165">
        <v>44160</v>
      </c>
      <c r="K51" s="165">
        <v>16550</v>
      </c>
      <c r="L51" s="165">
        <f t="shared" si="2"/>
        <v>18760</v>
      </c>
      <c r="M51" s="166">
        <v>2210</v>
      </c>
      <c r="N51" s="190">
        <f t="shared" si="5"/>
        <v>25400</v>
      </c>
      <c r="O51" s="134">
        <v>3.88</v>
      </c>
      <c r="P51" s="135">
        <f t="shared" si="3"/>
        <v>24414</v>
      </c>
      <c r="Q51" s="158">
        <v>13148</v>
      </c>
      <c r="R51" s="154" t="s">
        <v>128</v>
      </c>
      <c r="U51" s="163">
        <f t="shared" si="1"/>
        <v>100.0139283753779</v>
      </c>
      <c r="V51" s="34">
        <v>25050</v>
      </c>
      <c r="W51" s="221">
        <v>25050</v>
      </c>
      <c r="X51" s="221"/>
    </row>
    <row r="52" spans="4:24" s="34" customFormat="1" ht="15.75" thickBot="1" x14ac:dyDescent="0.3">
      <c r="D52" s="232"/>
      <c r="E52" s="208">
        <v>20</v>
      </c>
      <c r="F52" s="156">
        <v>46078</v>
      </c>
      <c r="G52" s="157">
        <v>0.52638888888888891</v>
      </c>
      <c r="H52" s="133" t="s">
        <v>125</v>
      </c>
      <c r="I52" s="133" t="s">
        <v>101</v>
      </c>
      <c r="J52" s="165">
        <v>43930</v>
      </c>
      <c r="K52" s="165">
        <v>16530</v>
      </c>
      <c r="L52" s="165">
        <f t="shared" si="2"/>
        <v>18710</v>
      </c>
      <c r="M52" s="166">
        <v>2180</v>
      </c>
      <c r="N52" s="166">
        <f>J52-K52-M52</f>
        <v>25220</v>
      </c>
      <c r="O52" s="134">
        <v>3.96</v>
      </c>
      <c r="P52" s="135">
        <f t="shared" si="3"/>
        <v>24221</v>
      </c>
      <c r="Q52" s="158">
        <v>13149</v>
      </c>
      <c r="R52" s="154" t="s">
        <v>129</v>
      </c>
      <c r="U52" s="163">
        <f t="shared" si="1"/>
        <v>99.223288243631856</v>
      </c>
      <c r="V52" s="34">
        <v>25260</v>
      </c>
      <c r="W52" s="221">
        <v>25260</v>
      </c>
      <c r="X52" s="221"/>
    </row>
    <row r="53" spans="4:24" ht="15.75" x14ac:dyDescent="0.25">
      <c r="D53" s="1"/>
      <c r="E53" s="1"/>
      <c r="F53" s="1"/>
      <c r="G53" s="1"/>
      <c r="H53" s="2"/>
      <c r="I53" s="2"/>
      <c r="J53" s="151"/>
      <c r="K53" s="151"/>
      <c r="L53" s="151"/>
      <c r="M53" s="35"/>
      <c r="N53" s="35"/>
      <c r="O53" s="35"/>
      <c r="P53" s="2"/>
      <c r="Q53" s="2"/>
      <c r="R53" s="36"/>
      <c r="S53" s="37"/>
      <c r="T53" s="37"/>
      <c r="U53" s="164">
        <f>SUM(U33:U52)</f>
        <v>1999.9999999999998</v>
      </c>
      <c r="V53" s="4">
        <v>25140</v>
      </c>
      <c r="W53" s="222">
        <v>25140</v>
      </c>
      <c r="X53" s="222"/>
    </row>
    <row r="54" spans="4:24" ht="15" x14ac:dyDescent="0.25">
      <c r="D54" s="4" t="s">
        <v>71</v>
      </c>
      <c r="E54" s="4">
        <f>COUNT(E33:E52)</f>
        <v>20</v>
      </c>
      <c r="I54" s="150" t="s">
        <v>69</v>
      </c>
      <c r="J54" s="152">
        <f>SUM(J33:J52)</f>
        <v>881100</v>
      </c>
      <c r="K54" s="152">
        <f>SUM(K33:K52)</f>
        <v>331070</v>
      </c>
      <c r="L54" s="152">
        <f>SUM(L33:L52)</f>
        <v>374300</v>
      </c>
      <c r="M54" s="153">
        <f>SUM(M33:M52)</f>
        <v>43230</v>
      </c>
      <c r="N54" s="153">
        <f>SUM(N33:N52)</f>
        <v>506800</v>
      </c>
      <c r="O54" s="171">
        <f>+(N54-P54)/N54</f>
        <v>3.6677190213101812E-2</v>
      </c>
      <c r="P54" s="152">
        <f>SUM(P33:P52)</f>
        <v>488212</v>
      </c>
      <c r="V54" s="4">
        <v>25370</v>
      </c>
      <c r="W54" s="222">
        <v>25370</v>
      </c>
      <c r="X54" s="222"/>
    </row>
    <row r="55" spans="4:24" x14ac:dyDescent="0.2">
      <c r="V55" s="4">
        <v>25320</v>
      </c>
      <c r="W55" s="222">
        <v>25320</v>
      </c>
      <c r="X55" s="222"/>
    </row>
    <row r="56" spans="4:24" ht="15" thickBot="1" x14ac:dyDescent="0.25">
      <c r="V56" s="4">
        <v>25200</v>
      </c>
      <c r="W56" s="222">
        <v>25200</v>
      </c>
      <c r="X56" s="222"/>
    </row>
    <row r="57" spans="4:24" ht="14.25" customHeight="1" x14ac:dyDescent="0.2">
      <c r="D57" s="230" t="s">
        <v>73</v>
      </c>
      <c r="E57" s="217" t="s">
        <v>58</v>
      </c>
      <c r="F57" s="219" t="s">
        <v>60</v>
      </c>
      <c r="G57" s="219" t="s">
        <v>61</v>
      </c>
      <c r="H57" s="219" t="s">
        <v>59</v>
      </c>
      <c r="I57" s="219" t="s">
        <v>62</v>
      </c>
      <c r="J57" s="213" t="s">
        <v>67</v>
      </c>
      <c r="K57" s="214"/>
      <c r="L57" s="214"/>
      <c r="M57" s="214"/>
      <c r="N57" s="214"/>
      <c r="O57" s="214"/>
      <c r="P57" s="214"/>
      <c r="Q57" s="215" t="s">
        <v>68</v>
      </c>
      <c r="R57" s="215" t="s">
        <v>66</v>
      </c>
    </row>
    <row r="58" spans="4:24" ht="24.75" thickBot="1" x14ac:dyDescent="0.25">
      <c r="D58" s="231"/>
      <c r="E58" s="218"/>
      <c r="F58" s="220"/>
      <c r="G58" s="220"/>
      <c r="H58" s="220"/>
      <c r="I58" s="220"/>
      <c r="J58" s="210" t="s">
        <v>63</v>
      </c>
      <c r="K58" s="210" t="s">
        <v>64</v>
      </c>
      <c r="L58" s="210"/>
      <c r="M58" s="210" t="s">
        <v>65</v>
      </c>
      <c r="N58" s="210" t="s">
        <v>10</v>
      </c>
      <c r="O58" s="210" t="s">
        <v>12</v>
      </c>
      <c r="P58" s="210" t="s">
        <v>11</v>
      </c>
      <c r="Q58" s="216"/>
      <c r="R58" s="216"/>
    </row>
    <row r="59" spans="4:24" x14ac:dyDescent="0.2">
      <c r="D59" s="231"/>
      <c r="E59" s="208">
        <v>1</v>
      </c>
      <c r="F59" s="156">
        <v>46078</v>
      </c>
      <c r="G59" s="157">
        <v>0.68958333333333333</v>
      </c>
      <c r="H59" s="168" t="s">
        <v>137</v>
      </c>
      <c r="I59" s="133" t="s">
        <v>101</v>
      </c>
      <c r="J59" s="167">
        <v>44190</v>
      </c>
      <c r="K59" s="165">
        <v>16540</v>
      </c>
      <c r="L59" s="165">
        <f>K59+M59</f>
        <v>18690</v>
      </c>
      <c r="M59" s="166">
        <v>2150</v>
      </c>
      <c r="N59" s="166">
        <f>J59-K59-M59</f>
        <v>25500</v>
      </c>
      <c r="O59" s="134">
        <v>3.84</v>
      </c>
      <c r="P59" s="135">
        <f>ROUND(N59-(N59*O59%),0)</f>
        <v>24521</v>
      </c>
      <c r="Q59" s="159">
        <v>13165</v>
      </c>
      <c r="R59" s="155" t="s">
        <v>133</v>
      </c>
    </row>
    <row r="60" spans="4:24" x14ac:dyDescent="0.2">
      <c r="D60" s="231"/>
      <c r="E60" s="208">
        <v>2</v>
      </c>
      <c r="F60" s="156">
        <v>46078</v>
      </c>
      <c r="G60" s="157">
        <v>0.69513888888888886</v>
      </c>
      <c r="H60" s="168" t="s">
        <v>130</v>
      </c>
      <c r="I60" s="133" t="s">
        <v>101</v>
      </c>
      <c r="J60" s="165">
        <v>43980</v>
      </c>
      <c r="K60" s="165">
        <v>16540</v>
      </c>
      <c r="L60" s="165">
        <f t="shared" ref="L60:L78" si="6">K60+M60</f>
        <v>18440</v>
      </c>
      <c r="M60" s="166">
        <v>1900</v>
      </c>
      <c r="N60" s="166">
        <f>J60-K60-M60</f>
        <v>25540</v>
      </c>
      <c r="O60" s="134">
        <v>4.08</v>
      </c>
      <c r="P60" s="135">
        <f t="shared" ref="P60:P78" si="7">ROUND(N60-(N60*O60%),0)</f>
        <v>24498</v>
      </c>
      <c r="Q60" s="158">
        <v>13141</v>
      </c>
      <c r="R60" s="154" t="s">
        <v>134</v>
      </c>
    </row>
    <row r="61" spans="4:24" x14ac:dyDescent="0.2">
      <c r="D61" s="231"/>
      <c r="E61" s="208">
        <v>3</v>
      </c>
      <c r="F61" s="156">
        <v>46078</v>
      </c>
      <c r="G61" s="157">
        <v>0.70138888888888884</v>
      </c>
      <c r="H61" s="168" t="s">
        <v>131</v>
      </c>
      <c r="I61" s="133" t="s">
        <v>101</v>
      </c>
      <c r="J61" s="165">
        <v>44260</v>
      </c>
      <c r="K61" s="165">
        <v>16540</v>
      </c>
      <c r="L61" s="165">
        <f t="shared" si="6"/>
        <v>18720</v>
      </c>
      <c r="M61" s="166">
        <v>2180</v>
      </c>
      <c r="N61" s="166">
        <f t="shared" ref="N61:N77" si="8">J61-K61-M61</f>
        <v>25540</v>
      </c>
      <c r="O61" s="134">
        <v>4.05</v>
      </c>
      <c r="P61" s="135">
        <f t="shared" si="7"/>
        <v>24506</v>
      </c>
      <c r="Q61" s="158">
        <v>13142</v>
      </c>
      <c r="R61" s="154" t="s">
        <v>135</v>
      </c>
    </row>
    <row r="62" spans="4:24" x14ac:dyDescent="0.2">
      <c r="D62" s="231"/>
      <c r="E62" s="208">
        <v>4</v>
      </c>
      <c r="F62" s="156">
        <v>46078</v>
      </c>
      <c r="G62" s="157">
        <v>0.71180555555555558</v>
      </c>
      <c r="H62" s="168" t="s">
        <v>132</v>
      </c>
      <c r="I62" s="133" t="s">
        <v>101</v>
      </c>
      <c r="J62" s="165">
        <v>43900</v>
      </c>
      <c r="K62" s="165">
        <v>16540</v>
      </c>
      <c r="L62" s="165">
        <f t="shared" si="6"/>
        <v>18730</v>
      </c>
      <c r="M62" s="166">
        <v>2190</v>
      </c>
      <c r="N62" s="166">
        <f t="shared" si="8"/>
        <v>25170</v>
      </c>
      <c r="O62" s="134">
        <v>3.73</v>
      </c>
      <c r="P62" s="135">
        <f t="shared" si="7"/>
        <v>24231</v>
      </c>
      <c r="Q62" s="158">
        <v>13143</v>
      </c>
      <c r="R62" s="154" t="s">
        <v>136</v>
      </c>
    </row>
    <row r="63" spans="4:24" x14ac:dyDescent="0.2">
      <c r="D63" s="231"/>
      <c r="E63" s="208">
        <v>5</v>
      </c>
      <c r="F63" s="156">
        <v>46079</v>
      </c>
      <c r="G63" s="157">
        <v>0.37430555555555556</v>
      </c>
      <c r="H63" s="168" t="s">
        <v>138</v>
      </c>
      <c r="I63" s="133" t="s">
        <v>101</v>
      </c>
      <c r="J63" s="165">
        <v>43970</v>
      </c>
      <c r="K63" s="165">
        <v>16550</v>
      </c>
      <c r="L63" s="165">
        <f t="shared" si="6"/>
        <v>18710</v>
      </c>
      <c r="M63" s="166">
        <v>2160</v>
      </c>
      <c r="N63" s="166">
        <f t="shared" si="8"/>
        <v>25260</v>
      </c>
      <c r="O63" s="134">
        <v>3.28</v>
      </c>
      <c r="P63" s="135">
        <f t="shared" si="7"/>
        <v>24431</v>
      </c>
      <c r="Q63" s="158">
        <v>13144</v>
      </c>
      <c r="R63" s="154" t="s">
        <v>145</v>
      </c>
    </row>
    <row r="64" spans="4:24" x14ac:dyDescent="0.2">
      <c r="D64" s="231"/>
      <c r="E64" s="208">
        <v>6</v>
      </c>
      <c r="F64" s="156">
        <v>46079</v>
      </c>
      <c r="G64" s="157">
        <v>0.46041666666666664</v>
      </c>
      <c r="H64" s="168" t="s">
        <v>139</v>
      </c>
      <c r="I64" s="133" t="s">
        <v>101</v>
      </c>
      <c r="J64" s="165">
        <v>44240</v>
      </c>
      <c r="K64" s="165">
        <v>16530</v>
      </c>
      <c r="L64" s="165">
        <f t="shared" si="6"/>
        <v>18730</v>
      </c>
      <c r="M64" s="166">
        <v>2200</v>
      </c>
      <c r="N64" s="166">
        <f t="shared" si="8"/>
        <v>25510</v>
      </c>
      <c r="O64" s="134">
        <v>3.33</v>
      </c>
      <c r="P64" s="135">
        <f t="shared" si="7"/>
        <v>24661</v>
      </c>
      <c r="Q64" s="158">
        <v>13145</v>
      </c>
      <c r="R64" s="154" t="s">
        <v>146</v>
      </c>
    </row>
    <row r="65" spans="4:18" x14ac:dyDescent="0.2">
      <c r="D65" s="231"/>
      <c r="E65" s="208">
        <v>7</v>
      </c>
      <c r="F65" s="156">
        <v>46079</v>
      </c>
      <c r="G65" s="157">
        <v>0.47430555555555554</v>
      </c>
      <c r="H65" s="168" t="s">
        <v>140</v>
      </c>
      <c r="I65" s="133" t="s">
        <v>101</v>
      </c>
      <c r="J65" s="165">
        <v>44110</v>
      </c>
      <c r="K65" s="165">
        <v>16530</v>
      </c>
      <c r="L65" s="165">
        <f t="shared" si="6"/>
        <v>18680</v>
      </c>
      <c r="M65" s="166">
        <v>2150</v>
      </c>
      <c r="N65" s="166">
        <f t="shared" si="8"/>
        <v>25430</v>
      </c>
      <c r="O65" s="134">
        <v>3.49</v>
      </c>
      <c r="P65" s="135">
        <f t="shared" si="7"/>
        <v>24542</v>
      </c>
      <c r="Q65" s="158">
        <v>13006</v>
      </c>
      <c r="R65" s="154" t="s">
        <v>147</v>
      </c>
    </row>
    <row r="66" spans="4:18" x14ac:dyDescent="0.2">
      <c r="D66" s="231"/>
      <c r="E66" s="208">
        <v>8</v>
      </c>
      <c r="F66" s="156">
        <v>46079</v>
      </c>
      <c r="G66" s="157">
        <v>0.49305555555555558</v>
      </c>
      <c r="H66" s="168" t="s">
        <v>141</v>
      </c>
      <c r="I66" s="133" t="s">
        <v>101</v>
      </c>
      <c r="J66" s="165">
        <v>44230</v>
      </c>
      <c r="K66" s="165">
        <v>16530</v>
      </c>
      <c r="L66" s="165">
        <f t="shared" si="6"/>
        <v>18700</v>
      </c>
      <c r="M66" s="166">
        <v>2170</v>
      </c>
      <c r="N66" s="166">
        <f t="shared" si="8"/>
        <v>25530</v>
      </c>
      <c r="O66" s="134">
        <v>3.63</v>
      </c>
      <c r="P66" s="135">
        <f t="shared" si="7"/>
        <v>24603</v>
      </c>
      <c r="Q66" s="158">
        <v>13007</v>
      </c>
      <c r="R66" s="154" t="s">
        <v>148</v>
      </c>
    </row>
    <row r="67" spans="4:18" x14ac:dyDescent="0.2">
      <c r="D67" s="231"/>
      <c r="E67" s="208">
        <v>9</v>
      </c>
      <c r="F67" s="156">
        <v>46079</v>
      </c>
      <c r="G67" s="157">
        <v>0.62777777777777777</v>
      </c>
      <c r="H67" s="169" t="s">
        <v>153</v>
      </c>
      <c r="I67" s="133" t="s">
        <v>101</v>
      </c>
      <c r="J67" s="165">
        <v>44310</v>
      </c>
      <c r="K67" s="165">
        <v>16550</v>
      </c>
      <c r="L67" s="165">
        <f t="shared" si="6"/>
        <v>18670</v>
      </c>
      <c r="M67" s="166">
        <v>2120</v>
      </c>
      <c r="N67" s="166">
        <f t="shared" si="8"/>
        <v>25640</v>
      </c>
      <c r="O67" s="134">
        <v>3.25</v>
      </c>
      <c r="P67" s="135">
        <f t="shared" si="7"/>
        <v>24807</v>
      </c>
      <c r="Q67" s="158">
        <v>13008</v>
      </c>
      <c r="R67" s="154" t="s">
        <v>149</v>
      </c>
    </row>
    <row r="68" spans="4:18" x14ac:dyDescent="0.2">
      <c r="D68" s="231"/>
      <c r="E68" s="208">
        <v>10</v>
      </c>
      <c r="F68" s="156">
        <v>46079</v>
      </c>
      <c r="G68" s="157">
        <v>0.67847222222222225</v>
      </c>
      <c r="H68" s="168" t="s">
        <v>142</v>
      </c>
      <c r="I68" s="133" t="s">
        <v>101</v>
      </c>
      <c r="J68" s="165">
        <v>44000</v>
      </c>
      <c r="K68" s="165">
        <v>16550</v>
      </c>
      <c r="L68" s="165">
        <f t="shared" si="6"/>
        <v>18760</v>
      </c>
      <c r="M68" s="166">
        <v>2210</v>
      </c>
      <c r="N68" s="166">
        <f t="shared" si="8"/>
        <v>25240</v>
      </c>
      <c r="O68" s="134">
        <v>3.45</v>
      </c>
      <c r="P68" s="135">
        <f t="shared" si="7"/>
        <v>24369</v>
      </c>
      <c r="Q68" s="158">
        <v>13009</v>
      </c>
      <c r="R68" s="154" t="s">
        <v>150</v>
      </c>
    </row>
    <row r="69" spans="4:18" x14ac:dyDescent="0.2">
      <c r="D69" s="231"/>
      <c r="E69" s="208">
        <v>11</v>
      </c>
      <c r="F69" s="156">
        <v>46079</v>
      </c>
      <c r="G69" s="157">
        <v>0.69722222222222219</v>
      </c>
      <c r="H69" s="168" t="s">
        <v>143</v>
      </c>
      <c r="I69" s="133" t="s">
        <v>101</v>
      </c>
      <c r="J69" s="165">
        <v>44340</v>
      </c>
      <c r="K69" s="165">
        <v>16530</v>
      </c>
      <c r="L69" s="165">
        <f t="shared" si="6"/>
        <v>18710</v>
      </c>
      <c r="M69" s="166">
        <v>2180</v>
      </c>
      <c r="N69" s="166">
        <f t="shared" si="8"/>
        <v>25630</v>
      </c>
      <c r="O69" s="134">
        <v>3.3</v>
      </c>
      <c r="P69" s="135">
        <f t="shared" si="7"/>
        <v>24784</v>
      </c>
      <c r="Q69" s="158">
        <v>13010</v>
      </c>
      <c r="R69" s="154" t="s">
        <v>151</v>
      </c>
    </row>
    <row r="70" spans="4:18" x14ac:dyDescent="0.2">
      <c r="D70" s="231"/>
      <c r="E70" s="208">
        <v>12</v>
      </c>
      <c r="F70" s="156">
        <v>46079</v>
      </c>
      <c r="G70" s="157">
        <v>0.70347222222222228</v>
      </c>
      <c r="H70" s="168" t="s">
        <v>144</v>
      </c>
      <c r="I70" s="133" t="s">
        <v>101</v>
      </c>
      <c r="J70" s="165">
        <v>43920</v>
      </c>
      <c r="K70" s="165">
        <v>16550</v>
      </c>
      <c r="L70" s="165">
        <f t="shared" si="6"/>
        <v>18750</v>
      </c>
      <c r="M70" s="166">
        <v>2200</v>
      </c>
      <c r="N70" s="166">
        <f t="shared" si="8"/>
        <v>25170</v>
      </c>
      <c r="O70" s="134">
        <v>3.05</v>
      </c>
      <c r="P70" s="135">
        <f t="shared" si="7"/>
        <v>24402</v>
      </c>
      <c r="Q70" s="158">
        <v>13126</v>
      </c>
      <c r="R70" s="154" t="s">
        <v>152</v>
      </c>
    </row>
    <row r="71" spans="4:18" x14ac:dyDescent="0.2">
      <c r="D71" s="231"/>
      <c r="E71" s="208">
        <v>13</v>
      </c>
      <c r="F71" s="156">
        <v>46080</v>
      </c>
      <c r="G71" s="157">
        <v>0.36458333333333331</v>
      </c>
      <c r="H71" s="168" t="s">
        <v>161</v>
      </c>
      <c r="I71" s="133" t="s">
        <v>101</v>
      </c>
      <c r="J71" s="165">
        <v>44050</v>
      </c>
      <c r="K71" s="165">
        <v>16540</v>
      </c>
      <c r="L71" s="165">
        <f t="shared" si="6"/>
        <v>18650</v>
      </c>
      <c r="M71" s="166">
        <v>2110</v>
      </c>
      <c r="N71" s="166">
        <f t="shared" si="8"/>
        <v>25400</v>
      </c>
      <c r="O71" s="134">
        <v>3.6</v>
      </c>
      <c r="P71" s="135">
        <f t="shared" si="7"/>
        <v>24486</v>
      </c>
      <c r="Q71" s="158">
        <v>13127</v>
      </c>
      <c r="R71" s="154" t="s">
        <v>154</v>
      </c>
    </row>
    <row r="72" spans="4:18" x14ac:dyDescent="0.2">
      <c r="D72" s="231"/>
      <c r="E72" s="208">
        <v>14</v>
      </c>
      <c r="F72" s="156">
        <v>46080</v>
      </c>
      <c r="G72" s="157">
        <v>0.41041666666666665</v>
      </c>
      <c r="H72" s="168" t="s">
        <v>162</v>
      </c>
      <c r="I72" s="133" t="s">
        <v>101</v>
      </c>
      <c r="J72" s="165">
        <v>44020</v>
      </c>
      <c r="K72" s="165">
        <v>16530</v>
      </c>
      <c r="L72" s="165">
        <f t="shared" si="6"/>
        <v>18620</v>
      </c>
      <c r="M72" s="166">
        <v>2090</v>
      </c>
      <c r="N72" s="166">
        <f t="shared" si="8"/>
        <v>25400</v>
      </c>
      <c r="O72" s="134">
        <v>3.36</v>
      </c>
      <c r="P72" s="135">
        <f t="shared" si="7"/>
        <v>24547</v>
      </c>
      <c r="Q72" s="158">
        <v>13128</v>
      </c>
      <c r="R72" s="154" t="s">
        <v>155</v>
      </c>
    </row>
    <row r="73" spans="4:18" x14ac:dyDescent="0.2">
      <c r="D73" s="231"/>
      <c r="E73" s="208">
        <v>15</v>
      </c>
      <c r="F73" s="156">
        <v>46080</v>
      </c>
      <c r="G73" s="157">
        <v>0.41666666666666669</v>
      </c>
      <c r="H73" s="168" t="s">
        <v>163</v>
      </c>
      <c r="I73" s="133" t="s">
        <v>101</v>
      </c>
      <c r="J73" s="165">
        <v>43990</v>
      </c>
      <c r="K73" s="165">
        <v>16530</v>
      </c>
      <c r="L73" s="165">
        <f t="shared" si="6"/>
        <v>18640</v>
      </c>
      <c r="M73" s="166">
        <v>2110</v>
      </c>
      <c r="N73" s="166">
        <f t="shared" si="8"/>
        <v>25350</v>
      </c>
      <c r="O73" s="134">
        <v>3.55</v>
      </c>
      <c r="P73" s="135">
        <f t="shared" si="7"/>
        <v>24450</v>
      </c>
      <c r="Q73" s="158">
        <v>13130</v>
      </c>
      <c r="R73" s="154" t="s">
        <v>156</v>
      </c>
    </row>
    <row r="74" spans="4:18" x14ac:dyDescent="0.2">
      <c r="D74" s="231"/>
      <c r="E74" s="208">
        <v>16</v>
      </c>
      <c r="F74" s="156">
        <v>46080</v>
      </c>
      <c r="G74" s="157">
        <v>0.49791666666666667</v>
      </c>
      <c r="H74" s="168" t="s">
        <v>164</v>
      </c>
      <c r="I74" s="133" t="s">
        <v>101</v>
      </c>
      <c r="J74" s="165">
        <v>43890</v>
      </c>
      <c r="K74" s="165">
        <v>16500</v>
      </c>
      <c r="L74" s="165">
        <f t="shared" si="6"/>
        <v>18710</v>
      </c>
      <c r="M74" s="166">
        <v>2210</v>
      </c>
      <c r="N74" s="190">
        <f t="shared" si="8"/>
        <v>25180</v>
      </c>
      <c r="O74" s="134">
        <v>3.06</v>
      </c>
      <c r="P74" s="135">
        <f t="shared" si="7"/>
        <v>24409</v>
      </c>
      <c r="Q74" s="158">
        <v>13156</v>
      </c>
      <c r="R74" s="154" t="s">
        <v>151</v>
      </c>
    </row>
    <row r="75" spans="4:18" x14ac:dyDescent="0.2">
      <c r="D75" s="231"/>
      <c r="E75" s="208">
        <v>17</v>
      </c>
      <c r="F75" s="156">
        <v>46080</v>
      </c>
      <c r="G75" s="157">
        <v>0.62847222222222221</v>
      </c>
      <c r="H75" s="168" t="s">
        <v>165</v>
      </c>
      <c r="I75" s="133" t="s">
        <v>101</v>
      </c>
      <c r="J75" s="165">
        <v>43780</v>
      </c>
      <c r="K75" s="165">
        <v>16500</v>
      </c>
      <c r="L75" s="165">
        <f t="shared" si="6"/>
        <v>18640</v>
      </c>
      <c r="M75" s="166">
        <v>2140</v>
      </c>
      <c r="N75" s="190">
        <f t="shared" si="8"/>
        <v>25140</v>
      </c>
      <c r="O75" s="134">
        <v>3.56</v>
      </c>
      <c r="P75" s="135">
        <f t="shared" si="7"/>
        <v>24245</v>
      </c>
      <c r="Q75" s="158">
        <v>13129</v>
      </c>
      <c r="R75" s="154" t="s">
        <v>157</v>
      </c>
    </row>
    <row r="76" spans="4:18" x14ac:dyDescent="0.2">
      <c r="D76" s="231"/>
      <c r="E76" s="208">
        <v>18</v>
      </c>
      <c r="F76" s="156">
        <v>46080</v>
      </c>
      <c r="G76" s="157">
        <v>0.64583333333333337</v>
      </c>
      <c r="H76" s="133" t="s">
        <v>166</v>
      </c>
      <c r="I76" s="133" t="s">
        <v>101</v>
      </c>
      <c r="J76" s="165">
        <v>44090</v>
      </c>
      <c r="K76" s="165">
        <v>16500</v>
      </c>
      <c r="L76" s="165">
        <f t="shared" si="6"/>
        <v>18650</v>
      </c>
      <c r="M76" s="166">
        <v>2150</v>
      </c>
      <c r="N76" s="190">
        <f t="shared" si="8"/>
        <v>25440</v>
      </c>
      <c r="O76" s="134">
        <v>3.35</v>
      </c>
      <c r="P76" s="135">
        <f t="shared" si="7"/>
        <v>24588</v>
      </c>
      <c r="Q76" s="158">
        <v>13157</v>
      </c>
      <c r="R76" s="154" t="s">
        <v>158</v>
      </c>
    </row>
    <row r="77" spans="4:18" x14ac:dyDescent="0.2">
      <c r="D77" s="231"/>
      <c r="E77" s="208">
        <v>19</v>
      </c>
      <c r="F77" s="156">
        <v>46080</v>
      </c>
      <c r="G77" s="157">
        <v>0.64930555555555558</v>
      </c>
      <c r="H77" s="133" t="s">
        <v>167</v>
      </c>
      <c r="I77" s="133" t="s">
        <v>101</v>
      </c>
      <c r="J77" s="165">
        <v>44020</v>
      </c>
      <c r="K77" s="165">
        <v>16490</v>
      </c>
      <c r="L77" s="165">
        <f t="shared" si="6"/>
        <v>18640</v>
      </c>
      <c r="M77" s="166">
        <v>2150</v>
      </c>
      <c r="N77" s="190">
        <f t="shared" si="8"/>
        <v>25380</v>
      </c>
      <c r="O77" s="134">
        <v>3.59</v>
      </c>
      <c r="P77" s="135">
        <f t="shared" si="7"/>
        <v>24469</v>
      </c>
      <c r="Q77" s="158">
        <v>13158</v>
      </c>
      <c r="R77" s="154" t="s">
        <v>159</v>
      </c>
    </row>
    <row r="78" spans="4:18" ht="15" thickBot="1" x14ac:dyDescent="0.25">
      <c r="D78" s="232"/>
      <c r="E78" s="208">
        <v>20</v>
      </c>
      <c r="F78" s="156">
        <v>46080</v>
      </c>
      <c r="G78" s="157">
        <v>0.65416666666666667</v>
      </c>
      <c r="H78" s="133" t="s">
        <v>168</v>
      </c>
      <c r="I78" s="133" t="s">
        <v>101</v>
      </c>
      <c r="J78" s="165">
        <v>44010</v>
      </c>
      <c r="K78" s="165">
        <v>16500</v>
      </c>
      <c r="L78" s="165">
        <f t="shared" si="6"/>
        <v>18560</v>
      </c>
      <c r="M78" s="166">
        <v>2060</v>
      </c>
      <c r="N78" s="166">
        <f>J78-K78-M78</f>
        <v>25450</v>
      </c>
      <c r="O78" s="134">
        <v>3.01</v>
      </c>
      <c r="P78" s="135">
        <f t="shared" si="7"/>
        <v>24684</v>
      </c>
      <c r="Q78" s="158">
        <v>13159</v>
      </c>
      <c r="R78" s="154" t="s">
        <v>160</v>
      </c>
    </row>
    <row r="79" spans="4:18" x14ac:dyDescent="0.2">
      <c r="D79" s="1"/>
      <c r="E79" s="1"/>
      <c r="F79" s="1"/>
      <c r="G79" s="1"/>
      <c r="H79" s="2"/>
      <c r="I79" s="2"/>
      <c r="J79" s="151"/>
      <c r="K79" s="151"/>
      <c r="L79" s="151"/>
      <c r="M79" s="35"/>
      <c r="N79" s="35"/>
      <c r="O79" s="35"/>
      <c r="P79" s="2"/>
      <c r="Q79" s="2"/>
      <c r="R79" s="209"/>
    </row>
    <row r="80" spans="4:18" ht="15" x14ac:dyDescent="0.25">
      <c r="D80" s="4" t="s">
        <v>71</v>
      </c>
      <c r="E80" s="4">
        <f>COUNT(E59:E78)</f>
        <v>20</v>
      </c>
      <c r="I80" s="150" t="s">
        <v>69</v>
      </c>
      <c r="J80" s="152">
        <f>SUM(J59:J78)</f>
        <v>881300</v>
      </c>
      <c r="K80" s="152">
        <f>SUM(K59:K78)</f>
        <v>330570</v>
      </c>
      <c r="L80" s="152">
        <f>SUM(L59:L78)</f>
        <v>373400</v>
      </c>
      <c r="M80" s="153">
        <f>SUM(M59:M78)</f>
        <v>42830</v>
      </c>
      <c r="N80" s="153">
        <f>SUM(N59:N78)</f>
        <v>507900</v>
      </c>
      <c r="O80" s="171">
        <f>+(N80-P80)/N80</f>
        <v>3.4784406379208509E-2</v>
      </c>
      <c r="P80" s="152">
        <f>SUM(P59:P78)</f>
        <v>490233</v>
      </c>
    </row>
    <row r="82" spans="4:18" ht="15" thickBot="1" x14ac:dyDescent="0.25"/>
    <row r="83" spans="4:18" x14ac:dyDescent="0.2">
      <c r="D83" s="278" t="s">
        <v>173</v>
      </c>
      <c r="E83" s="217" t="s">
        <v>58</v>
      </c>
      <c r="F83" s="219" t="s">
        <v>60</v>
      </c>
      <c r="G83" s="219" t="s">
        <v>61</v>
      </c>
      <c r="H83" s="219" t="s">
        <v>59</v>
      </c>
      <c r="I83" s="219" t="s">
        <v>62</v>
      </c>
      <c r="J83" s="213" t="s">
        <v>67</v>
      </c>
      <c r="K83" s="214"/>
      <c r="L83" s="214"/>
      <c r="M83" s="214"/>
      <c r="N83" s="214"/>
      <c r="O83" s="214"/>
      <c r="P83" s="214"/>
      <c r="Q83" s="215" t="s">
        <v>68</v>
      </c>
      <c r="R83" s="215" t="s">
        <v>66</v>
      </c>
    </row>
    <row r="84" spans="4:18" ht="24.75" thickBot="1" x14ac:dyDescent="0.25">
      <c r="D84" s="279"/>
      <c r="E84" s="218"/>
      <c r="F84" s="220"/>
      <c r="G84" s="220"/>
      <c r="H84" s="220"/>
      <c r="I84" s="220"/>
      <c r="J84" s="212" t="s">
        <v>63</v>
      </c>
      <c r="K84" s="212" t="s">
        <v>64</v>
      </c>
      <c r="L84" s="212"/>
      <c r="M84" s="212" t="s">
        <v>65</v>
      </c>
      <c r="N84" s="212" t="s">
        <v>10</v>
      </c>
      <c r="O84" s="212" t="s">
        <v>12</v>
      </c>
      <c r="P84" s="212" t="s">
        <v>11</v>
      </c>
      <c r="Q84" s="216"/>
      <c r="R84" s="216"/>
    </row>
    <row r="85" spans="4:18" x14ac:dyDescent="0.2">
      <c r="D85" s="279"/>
      <c r="E85" s="208">
        <v>1</v>
      </c>
      <c r="F85" s="156">
        <v>46080</v>
      </c>
      <c r="G85" s="157">
        <v>0.65972222222222221</v>
      </c>
      <c r="H85" s="168" t="s">
        <v>171</v>
      </c>
      <c r="I85" s="133" t="s">
        <v>101</v>
      </c>
      <c r="J85" s="167">
        <v>44000</v>
      </c>
      <c r="K85" s="165">
        <v>16490</v>
      </c>
      <c r="L85" s="165">
        <f>K85+M85</f>
        <v>18620</v>
      </c>
      <c r="M85" s="166">
        <v>2130</v>
      </c>
      <c r="N85" s="166">
        <f>J85-K85-M85</f>
        <v>25380</v>
      </c>
      <c r="O85" s="134">
        <v>3.4</v>
      </c>
      <c r="P85" s="135">
        <f>ROUND(N85-(N85*O85%),0)</f>
        <v>24517</v>
      </c>
      <c r="Q85" s="159">
        <v>13140</v>
      </c>
      <c r="R85" s="155" t="s">
        <v>169</v>
      </c>
    </row>
    <row r="86" spans="4:18" ht="15" thickBot="1" x14ac:dyDescent="0.25">
      <c r="D86" s="280"/>
      <c r="E86" s="208">
        <v>2</v>
      </c>
      <c r="F86" s="156">
        <v>46080</v>
      </c>
      <c r="G86" s="157">
        <v>0.66666666666666663</v>
      </c>
      <c r="H86" s="168" t="s">
        <v>172</v>
      </c>
      <c r="I86" s="133" t="s">
        <v>101</v>
      </c>
      <c r="J86" s="165">
        <v>43760</v>
      </c>
      <c r="K86" s="165">
        <v>16490</v>
      </c>
      <c r="L86" s="165">
        <f t="shared" ref="L86" si="9">K86+M86</f>
        <v>18720</v>
      </c>
      <c r="M86" s="166">
        <v>2230</v>
      </c>
      <c r="N86" s="166">
        <f>J86-K86-M86</f>
        <v>25040</v>
      </c>
      <c r="O86" s="134">
        <v>3.49</v>
      </c>
      <c r="P86" s="135">
        <f t="shared" ref="P86" si="10">ROUND(N86-(N86*O86%),0)</f>
        <v>24166</v>
      </c>
      <c r="Q86" s="158">
        <v>13160</v>
      </c>
      <c r="R86" s="154" t="s">
        <v>170</v>
      </c>
    </row>
    <row r="88" spans="4:18" ht="15" x14ac:dyDescent="0.25">
      <c r="D88" s="4" t="s">
        <v>71</v>
      </c>
      <c r="E88" s="4">
        <f>COUNT(E85:E86)</f>
        <v>2</v>
      </c>
      <c r="I88" s="150" t="s">
        <v>69</v>
      </c>
      <c r="J88" s="152">
        <f>SUM(J85:J86)</f>
        <v>87760</v>
      </c>
      <c r="K88" s="152">
        <f t="shared" ref="K88:N88" si="11">SUM(K85:K86)</f>
        <v>32980</v>
      </c>
      <c r="L88" s="152">
        <f t="shared" si="11"/>
        <v>37340</v>
      </c>
      <c r="M88" s="152">
        <f t="shared" si="11"/>
        <v>4360</v>
      </c>
      <c r="N88" s="152">
        <f t="shared" si="11"/>
        <v>50420</v>
      </c>
      <c r="O88" s="171">
        <f>+(N88-P88)/N88</f>
        <v>3.4450614835382781E-2</v>
      </c>
      <c r="P88" s="152">
        <f>SUM(P85:P86)</f>
        <v>48683</v>
      </c>
    </row>
  </sheetData>
  <sheetProtection selectLockedCells="1" selectUnlockedCells="1"/>
  <mergeCells count="56">
    <mergeCell ref="D57:D78"/>
    <mergeCell ref="J57:P57"/>
    <mergeCell ref="Q57:Q58"/>
    <mergeCell ref="R57:R58"/>
    <mergeCell ref="L10:L11"/>
    <mergeCell ref="E57:E58"/>
    <mergeCell ref="F57:F58"/>
    <mergeCell ref="G57:G58"/>
    <mergeCell ref="H57:H58"/>
    <mergeCell ref="I57:I58"/>
    <mergeCell ref="Q10:Q11"/>
    <mergeCell ref="J31:P31"/>
    <mergeCell ref="N10:P10"/>
    <mergeCell ref="C6:S6"/>
    <mergeCell ref="H3:N3"/>
    <mergeCell ref="F4:O4"/>
    <mergeCell ref="R31:R32"/>
    <mergeCell ref="E31:E32"/>
    <mergeCell ref="H31:H32"/>
    <mergeCell ref="G31:G32"/>
    <mergeCell ref="F31:F32"/>
    <mergeCell ref="O8:Q8"/>
    <mergeCell ref="J30:Q30"/>
    <mergeCell ref="I31:I32"/>
    <mergeCell ref="Q31:Q32"/>
    <mergeCell ref="M10:M11"/>
    <mergeCell ref="D31:D52"/>
    <mergeCell ref="W37:X37"/>
    <mergeCell ref="W38:X38"/>
    <mergeCell ref="W39:X39"/>
    <mergeCell ref="W40:X40"/>
    <mergeCell ref="W41:X41"/>
    <mergeCell ref="W42:X42"/>
    <mergeCell ref="W43:X43"/>
    <mergeCell ref="W44:X44"/>
    <mergeCell ref="W45:X45"/>
    <mergeCell ref="W46:X46"/>
    <mergeCell ref="W47:X47"/>
    <mergeCell ref="W48:X48"/>
    <mergeCell ref="W49:X49"/>
    <mergeCell ref="W50:X50"/>
    <mergeCell ref="W51:X51"/>
    <mergeCell ref="W52:X52"/>
    <mergeCell ref="W53:X53"/>
    <mergeCell ref="W54:X54"/>
    <mergeCell ref="W55:X55"/>
    <mergeCell ref="W56:X56"/>
    <mergeCell ref="J83:P83"/>
    <mergeCell ref="Q83:Q84"/>
    <mergeCell ref="R83:R84"/>
    <mergeCell ref="D83:D86"/>
    <mergeCell ref="E83:E84"/>
    <mergeCell ref="F83:F84"/>
    <mergeCell ref="G83:G84"/>
    <mergeCell ref="H83:H84"/>
    <mergeCell ref="I83:I84"/>
  </mergeCells>
  <phoneticPr fontId="4" type="noConversion"/>
  <pageMargins left="0.7" right="0.7" top="0.75" bottom="0.75" header="0.3" footer="0.3"/>
  <pageSetup scale="10" orientation="portrait" r:id="rId1"/>
  <ignoredErrors>
    <ignoredError sqref="Q2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0A11-9C87-4D61-B21F-E6FAC5171357}">
  <sheetPr>
    <pageSetUpPr fitToPage="1"/>
  </sheetPr>
  <dimension ref="B1:AB19"/>
  <sheetViews>
    <sheetView showGridLines="0" zoomScale="90" zoomScaleNormal="90" workbookViewId="0">
      <selection activeCell="J21" sqref="J21"/>
    </sheetView>
  </sheetViews>
  <sheetFormatPr baseColWidth="10" defaultRowHeight="15" x14ac:dyDescent="0.25"/>
  <cols>
    <col min="1" max="2" width="2.85546875" customWidth="1"/>
    <col min="3" max="3" width="11.5703125" style="64"/>
    <col min="10" max="10" width="6.28515625" customWidth="1"/>
    <col min="11" max="12" width="3.28515625" customWidth="1"/>
  </cols>
  <sheetData>
    <row r="1" spans="2:28" s="4" customFormat="1" thickBot="1" x14ac:dyDescent="0.25">
      <c r="B1" s="1"/>
      <c r="C1" s="3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s="4" customFormat="1" thickTop="1" x14ac:dyDescent="0.2">
      <c r="B2" s="38"/>
      <c r="C2" s="62"/>
      <c r="D2" s="39"/>
      <c r="E2" s="39"/>
      <c r="F2" s="40"/>
      <c r="G2" s="40"/>
      <c r="H2" s="40"/>
      <c r="I2" s="40"/>
      <c r="J2" s="41"/>
      <c r="K2" s="2"/>
      <c r="L2" s="1"/>
      <c r="M2" s="1"/>
      <c r="N2" s="1"/>
      <c r="O2" s="1"/>
      <c r="P2" s="3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8" s="4" customFormat="1" ht="22.9" customHeight="1" x14ac:dyDescent="0.35">
      <c r="B3" s="42"/>
      <c r="C3" s="224" t="s">
        <v>0</v>
      </c>
      <c r="D3" s="224"/>
      <c r="E3" s="224"/>
      <c r="F3" s="224"/>
      <c r="G3" s="224"/>
      <c r="H3" s="224"/>
      <c r="I3" s="224"/>
      <c r="J3" s="43"/>
      <c r="K3" s="44"/>
      <c r="L3" s="5"/>
      <c r="M3" s="5"/>
      <c r="N3" s="5"/>
      <c r="O3" s="5"/>
      <c r="P3" s="6"/>
      <c r="Q3" s="5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8" s="4" customFormat="1" ht="14.65" customHeight="1" x14ac:dyDescent="0.2">
      <c r="B4" s="42"/>
      <c r="C4" s="225" t="s">
        <v>46</v>
      </c>
      <c r="D4" s="225"/>
      <c r="E4" s="225"/>
      <c r="F4" s="225"/>
      <c r="G4" s="225"/>
      <c r="H4" s="225"/>
      <c r="I4" s="225"/>
      <c r="J4" s="45"/>
      <c r="K4" s="46"/>
      <c r="L4" s="46"/>
      <c r="M4" s="5"/>
      <c r="N4" s="5"/>
      <c r="O4" s="5"/>
      <c r="P4" s="7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8" s="4" customFormat="1" ht="14.25" x14ac:dyDescent="0.2">
      <c r="B5" s="42"/>
      <c r="C5" s="3"/>
      <c r="D5" s="1"/>
      <c r="E5" s="1"/>
      <c r="F5" s="2"/>
      <c r="G5" s="2"/>
      <c r="H5" s="2"/>
      <c r="I5" s="2"/>
      <c r="J5" s="47"/>
      <c r="K5" s="2"/>
      <c r="L5" s="2"/>
      <c r="M5" s="2"/>
      <c r="N5" s="2"/>
      <c r="O5" s="2"/>
      <c r="P5" s="7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8" s="4" customFormat="1" ht="15" customHeight="1" x14ac:dyDescent="0.25">
      <c r="B6" s="42"/>
      <c r="C6" s="223" t="s">
        <v>47</v>
      </c>
      <c r="D6" s="223"/>
      <c r="E6" s="223"/>
      <c r="F6" s="223"/>
      <c r="G6" s="223"/>
      <c r="H6" s="223"/>
      <c r="I6" s="223"/>
      <c r="J6" s="48"/>
      <c r="K6" s="8"/>
    </row>
    <row r="7" spans="2:28" s="4" customFormat="1" thickBot="1" x14ac:dyDescent="0.25">
      <c r="B7" s="42"/>
      <c r="C7" s="3"/>
      <c r="D7" s="1"/>
      <c r="E7" s="1"/>
      <c r="F7" s="1"/>
      <c r="G7" s="8"/>
      <c r="H7" s="8"/>
      <c r="I7" s="8"/>
      <c r="J7" s="48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2:28" s="4" customFormat="1" ht="14.25" x14ac:dyDescent="0.2">
      <c r="B8" s="42"/>
      <c r="C8" s="13" t="s">
        <v>4</v>
      </c>
      <c r="D8" s="14" t="s">
        <v>5</v>
      </c>
      <c r="E8" s="237" t="s">
        <v>48</v>
      </c>
      <c r="F8" s="238"/>
      <c r="G8" s="239"/>
      <c r="H8" s="14" t="s">
        <v>2</v>
      </c>
      <c r="I8" s="15" t="s">
        <v>3</v>
      </c>
      <c r="J8" s="48"/>
      <c r="K8" s="8"/>
      <c r="L8" s="8"/>
      <c r="M8" s="8"/>
      <c r="N8" s="8"/>
      <c r="O8" s="8"/>
      <c r="P8" s="8"/>
      <c r="Q8" s="8"/>
    </row>
    <row r="9" spans="2:28" s="4" customFormat="1" thickBot="1" x14ac:dyDescent="0.25">
      <c r="B9" s="42"/>
      <c r="C9" s="16" t="s">
        <v>21</v>
      </c>
      <c r="D9" s="17" t="s">
        <v>13</v>
      </c>
      <c r="E9" s="17" t="s">
        <v>14</v>
      </c>
      <c r="F9" s="16" t="s">
        <v>15</v>
      </c>
      <c r="G9" s="17" t="s">
        <v>13</v>
      </c>
      <c r="H9" s="17" t="s">
        <v>12</v>
      </c>
      <c r="I9" s="18" t="s">
        <v>16</v>
      </c>
      <c r="J9" s="48"/>
      <c r="K9" s="8"/>
      <c r="L9" s="8"/>
      <c r="M9" s="8"/>
      <c r="N9" s="8"/>
      <c r="O9" s="8"/>
      <c r="P9" s="8"/>
      <c r="Q9" s="8"/>
    </row>
    <row r="10" spans="2:28" s="4" customFormat="1" ht="14.25" x14ac:dyDescent="0.2">
      <c r="B10" s="42"/>
      <c r="C10" s="66" t="e">
        <f>CONSOLIDADO!#REF!</f>
        <v>#REF!</v>
      </c>
      <c r="D10" s="61" t="e">
        <f>CONSOLIDADO!#REF!</f>
        <v>#REF!</v>
      </c>
      <c r="E10" s="61" t="e">
        <f>CONSOLIDADO!#REF!</f>
        <v>#REF!</v>
      </c>
      <c r="F10" s="61" t="e">
        <f>CONSOLIDADO!#REF!</f>
        <v>#REF!</v>
      </c>
      <c r="G10" s="61" t="e">
        <f>CONSOLIDADO!#REF!</f>
        <v>#REF!</v>
      </c>
      <c r="H10" s="119" t="e">
        <f>CONSOLIDADO!#REF!</f>
        <v>#REF!</v>
      </c>
      <c r="I10" s="120" t="e">
        <f>CONSOLIDADO!#REF!</f>
        <v>#REF!</v>
      </c>
      <c r="J10" s="48"/>
      <c r="K10" s="8"/>
      <c r="L10" s="8"/>
      <c r="M10" s="8"/>
      <c r="N10" s="8"/>
      <c r="O10" s="8"/>
      <c r="P10" s="8"/>
      <c r="Q10" s="8"/>
    </row>
    <row r="11" spans="2:28" s="4" customFormat="1" ht="14.25" x14ac:dyDescent="0.2">
      <c r="B11" s="42"/>
      <c r="C11" s="67" t="e">
        <f>CONSOLIDADO!#REF!</f>
        <v>#REF!</v>
      </c>
      <c r="D11" s="65" t="e">
        <f>CONSOLIDADO!#REF!</f>
        <v>#REF!</v>
      </c>
      <c r="E11" s="65" t="e">
        <f>CONSOLIDADO!#REF!</f>
        <v>#REF!</v>
      </c>
      <c r="F11" s="65" t="e">
        <f>CONSOLIDADO!#REF!</f>
        <v>#REF!</v>
      </c>
      <c r="G11" s="65" t="e">
        <f>CONSOLIDADO!#REF!</f>
        <v>#REF!</v>
      </c>
      <c r="H11" s="121" t="e">
        <f>CONSOLIDADO!#REF!</f>
        <v>#REF!</v>
      </c>
      <c r="I11" s="122" t="e">
        <f>CONSOLIDADO!#REF!</f>
        <v>#REF!</v>
      </c>
      <c r="J11" s="48"/>
      <c r="K11" s="8"/>
      <c r="L11" s="8"/>
      <c r="M11" s="8"/>
      <c r="N11" s="8"/>
      <c r="O11" s="8"/>
      <c r="P11" s="8"/>
      <c r="Q11" s="8"/>
    </row>
    <row r="12" spans="2:28" s="4" customFormat="1" ht="14.25" x14ac:dyDescent="0.2">
      <c r="B12" s="42"/>
      <c r="C12" s="67" t="e">
        <f>CONSOLIDADO!#REF!</f>
        <v>#REF!</v>
      </c>
      <c r="D12" s="65" t="e">
        <f>CONSOLIDADO!#REF!</f>
        <v>#REF!</v>
      </c>
      <c r="E12" s="65" t="e">
        <f>CONSOLIDADO!#REF!</f>
        <v>#REF!</v>
      </c>
      <c r="F12" s="65" t="e">
        <f>CONSOLIDADO!#REF!</f>
        <v>#REF!</v>
      </c>
      <c r="G12" s="65" t="e">
        <f>CONSOLIDADO!#REF!</f>
        <v>#REF!</v>
      </c>
      <c r="H12" s="121" t="e">
        <f>CONSOLIDADO!#REF!</f>
        <v>#REF!</v>
      </c>
      <c r="I12" s="122" t="e">
        <f>CONSOLIDADO!#REF!</f>
        <v>#REF!</v>
      </c>
      <c r="J12" s="48"/>
      <c r="K12" s="8"/>
      <c r="L12" s="8"/>
      <c r="M12" s="8"/>
      <c r="N12" s="8"/>
      <c r="O12" s="8"/>
      <c r="P12" s="8"/>
      <c r="Q12" s="8"/>
    </row>
    <row r="13" spans="2:28" s="4" customFormat="1" ht="14.25" hidden="1" x14ac:dyDescent="0.2">
      <c r="B13" s="42"/>
      <c r="C13" s="67" t="e">
        <f>CONSOLIDADO!#REF!</f>
        <v>#REF!</v>
      </c>
      <c r="D13" s="65"/>
      <c r="E13" s="65"/>
      <c r="F13" s="65"/>
      <c r="G13" s="65"/>
      <c r="H13" s="65"/>
      <c r="I13" s="68"/>
      <c r="J13" s="48"/>
      <c r="K13" s="8"/>
      <c r="L13" s="8"/>
      <c r="M13" s="8"/>
      <c r="N13" s="8"/>
      <c r="O13" s="8"/>
      <c r="P13" s="8"/>
      <c r="Q13" s="8"/>
    </row>
    <row r="14" spans="2:28" s="4" customFormat="1" ht="14.25" hidden="1" x14ac:dyDescent="0.2">
      <c r="B14" s="42"/>
      <c r="C14" s="69" t="e">
        <f>CONSOLIDADO!#REF!</f>
        <v>#REF!</v>
      </c>
      <c r="D14" s="19"/>
      <c r="E14" s="19"/>
      <c r="F14" s="19"/>
      <c r="G14" s="20"/>
      <c r="H14" s="49"/>
      <c r="I14" s="50"/>
      <c r="J14" s="48"/>
      <c r="K14" s="8"/>
      <c r="L14" s="8"/>
      <c r="M14" s="8"/>
      <c r="N14" s="8"/>
      <c r="O14" s="8"/>
      <c r="P14" s="8"/>
      <c r="Q14" s="8"/>
    </row>
    <row r="15" spans="2:28" s="4" customFormat="1" ht="14.65" customHeight="1" thickBot="1" x14ac:dyDescent="0.25">
      <c r="B15" s="42"/>
      <c r="C15" s="70"/>
      <c r="D15" s="52"/>
      <c r="E15" s="52"/>
      <c r="F15" s="52"/>
      <c r="G15" s="53"/>
      <c r="H15" s="54"/>
      <c r="I15" s="55"/>
      <c r="J15" s="51"/>
      <c r="K15" s="21"/>
      <c r="L15" s="21"/>
      <c r="M15" s="21"/>
      <c r="N15" s="21"/>
      <c r="O15" s="21"/>
      <c r="P15" s="22"/>
      <c r="Q15" s="23"/>
    </row>
    <row r="16" spans="2:28" s="4" customFormat="1" ht="10.15" customHeight="1" thickBot="1" x14ac:dyDescent="0.25">
      <c r="B16" s="42"/>
      <c r="C16" s="12"/>
      <c r="D16" s="5"/>
      <c r="E16" s="21"/>
      <c r="F16" s="21"/>
      <c r="G16" s="21"/>
      <c r="H16" s="27"/>
      <c r="I16" s="27"/>
      <c r="J16" s="56"/>
      <c r="K16" s="28"/>
      <c r="L16" s="21"/>
      <c r="M16" s="21"/>
      <c r="N16" s="21"/>
      <c r="O16" s="21"/>
      <c r="P16" s="21"/>
      <c r="Q16" s="21"/>
      <c r="R16" s="22"/>
      <c r="S16" s="23"/>
    </row>
    <row r="17" spans="2:16" s="29" customFormat="1" thickBot="1" x14ac:dyDescent="0.25">
      <c r="B17" s="57"/>
      <c r="C17" s="240" t="s">
        <v>9</v>
      </c>
      <c r="D17" s="241"/>
      <c r="E17" s="32" t="e">
        <f>+SUM(E10:E15)</f>
        <v>#REF!</v>
      </c>
      <c r="F17" s="32" t="e">
        <f>+SUM(F10:F15)</f>
        <v>#REF!</v>
      </c>
      <c r="G17" s="32" t="e">
        <f>+SUM(G10:G15)</f>
        <v>#REF!</v>
      </c>
      <c r="H17" s="123" t="e">
        <f>ROUND((((G17-I17)/G17)*100),4)</f>
        <v>#REF!</v>
      </c>
      <c r="I17" s="124" t="e">
        <f>+SUM(I10:I15)</f>
        <v>#REF!</v>
      </c>
      <c r="J17" s="51"/>
      <c r="K17" s="21"/>
      <c r="L17" s="28"/>
      <c r="M17" s="28"/>
      <c r="N17" s="28"/>
      <c r="O17" s="30"/>
      <c r="P17" s="28"/>
    </row>
    <row r="18" spans="2:16" ht="9" customHeight="1" thickBot="1" x14ac:dyDescent="0.3">
      <c r="B18" s="58"/>
      <c r="C18" s="63"/>
      <c r="D18" s="59"/>
      <c r="E18" s="59"/>
      <c r="F18" s="59"/>
      <c r="G18" s="59"/>
      <c r="H18" s="59"/>
      <c r="I18" s="59"/>
      <c r="J18" s="60"/>
    </row>
    <row r="19" spans="2:16" ht="9" customHeight="1" thickTop="1" x14ac:dyDescent="0.25"/>
  </sheetData>
  <mergeCells count="5">
    <mergeCell ref="E8:G8"/>
    <mergeCell ref="C17:D17"/>
    <mergeCell ref="C3:I3"/>
    <mergeCell ref="C4:I4"/>
    <mergeCell ref="C6:I6"/>
  </mergeCells>
  <pageMargins left="0.7" right="0.7" top="0.75" bottom="0.75" header="0.3" footer="0.3"/>
  <pageSetup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0A7F-108D-418F-9E07-982FFF92EC82}">
  <dimension ref="A2:AB62"/>
  <sheetViews>
    <sheetView showGridLines="0" topLeftCell="A28" zoomScale="80" zoomScaleNormal="80" workbookViewId="0">
      <selection activeCell="J21" sqref="J21"/>
    </sheetView>
  </sheetViews>
  <sheetFormatPr baseColWidth="10" defaultRowHeight="15" x14ac:dyDescent="0.25"/>
  <cols>
    <col min="1" max="1" width="3" customWidth="1"/>
    <col min="3" max="3" width="9.7109375" customWidth="1"/>
    <col min="4" max="4" width="11.5703125" customWidth="1"/>
    <col min="5" max="5" width="18.5703125" hidden="1" customWidth="1"/>
    <col min="6" max="8" width="11.42578125" hidden="1" customWidth="1"/>
    <col min="9" max="9" width="12.42578125" hidden="1" customWidth="1"/>
    <col min="10" max="10" width="9.7109375" customWidth="1"/>
    <col min="11" max="11" width="10.140625" customWidth="1"/>
    <col min="12" max="12" width="11.7109375" customWidth="1"/>
    <col min="13" max="13" width="10" customWidth="1"/>
    <col min="14" max="14" width="10.42578125" customWidth="1"/>
    <col min="15" max="15" width="10.28515625" customWidth="1"/>
    <col min="16" max="16" width="10.7109375" customWidth="1"/>
    <col min="17" max="18" width="3" customWidth="1"/>
    <col min="19" max="19" width="3.42578125" customWidth="1"/>
    <col min="20" max="20" width="11.85546875" bestFit="1" customWidth="1"/>
    <col min="21" max="25" width="13.28515625" customWidth="1"/>
    <col min="26" max="26" width="11" customWidth="1"/>
    <col min="27" max="27" width="11.7109375" customWidth="1"/>
    <col min="28" max="28" width="4.28515625" customWidth="1"/>
  </cols>
  <sheetData>
    <row r="2" spans="1:28" ht="15.75" thickBot="1" x14ac:dyDescent="0.3"/>
    <row r="3" spans="1:28" x14ac:dyDescent="0.2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4"/>
      <c r="S3" s="75"/>
      <c r="T3" s="72"/>
      <c r="U3" s="72"/>
      <c r="V3" s="72"/>
      <c r="W3" s="72"/>
      <c r="X3" s="72"/>
      <c r="Y3" s="72"/>
      <c r="Z3" s="72"/>
      <c r="AA3" s="72"/>
      <c r="AB3" s="73"/>
    </row>
    <row r="4" spans="1:28" ht="26.25" x14ac:dyDescent="0.4">
      <c r="A4" s="76"/>
      <c r="B4" s="132" t="s">
        <v>49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7"/>
      <c r="R4" s="74"/>
      <c r="S4" s="78"/>
      <c r="T4" s="132" t="s">
        <v>49</v>
      </c>
      <c r="AB4" s="79"/>
    </row>
    <row r="5" spans="1:28" x14ac:dyDescent="0.25">
      <c r="A5" s="76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7"/>
      <c r="R5" s="74"/>
      <c r="S5" s="78"/>
      <c r="AB5" s="79"/>
    </row>
    <row r="6" spans="1:28" ht="15.75" x14ac:dyDescent="0.25">
      <c r="A6" s="76"/>
      <c r="B6" s="80" t="s">
        <v>22</v>
      </c>
      <c r="C6" s="255">
        <v>1</v>
      </c>
      <c r="D6" s="255"/>
      <c r="E6" s="255"/>
      <c r="F6" s="255"/>
      <c r="G6" s="255"/>
      <c r="H6" s="255"/>
      <c r="I6" s="81"/>
      <c r="J6" s="256" t="s">
        <v>20</v>
      </c>
      <c r="K6" s="257"/>
      <c r="L6" s="258"/>
      <c r="M6" s="276">
        <v>45863</v>
      </c>
      <c r="N6" s="277"/>
      <c r="O6" s="82"/>
      <c r="P6" s="83"/>
      <c r="Q6" s="77"/>
      <c r="R6" s="74"/>
      <c r="S6" s="78"/>
      <c r="T6" s="80" t="s">
        <v>22</v>
      </c>
      <c r="U6" s="84" t="s">
        <v>24</v>
      </c>
      <c r="V6" s="256" t="s">
        <v>23</v>
      </c>
      <c r="W6" s="258"/>
      <c r="X6" s="276"/>
      <c r="Y6" s="277"/>
      <c r="Z6" s="82"/>
      <c r="AA6" s="83"/>
      <c r="AB6" s="77"/>
    </row>
    <row r="7" spans="1:28" ht="15.75" x14ac:dyDescent="0.25">
      <c r="A7" s="76"/>
      <c r="B7" s="260" t="s">
        <v>25</v>
      </c>
      <c r="C7" s="261"/>
      <c r="D7" s="261"/>
      <c r="E7" s="261"/>
      <c r="F7" s="261"/>
      <c r="G7" s="261"/>
      <c r="H7" s="261"/>
      <c r="I7" s="261"/>
      <c r="J7" s="262" t="s">
        <v>26</v>
      </c>
      <c r="K7" s="262"/>
      <c r="L7" s="262"/>
      <c r="M7" s="263"/>
      <c r="N7" s="263"/>
      <c r="O7" s="82"/>
      <c r="P7" s="83"/>
      <c r="Q7" s="77"/>
      <c r="R7" s="74"/>
      <c r="S7" s="78"/>
      <c r="T7" s="85"/>
      <c r="U7" s="273" t="s">
        <v>26</v>
      </c>
      <c r="V7" s="274"/>
      <c r="W7" s="274"/>
      <c r="X7" s="274"/>
      <c r="Y7" s="275"/>
      <c r="Z7" s="82"/>
      <c r="AA7" s="83"/>
      <c r="AB7" s="77"/>
    </row>
    <row r="8" spans="1:28" ht="25.5" x14ac:dyDescent="0.25">
      <c r="A8" s="76"/>
      <c r="B8" s="264" t="s">
        <v>27</v>
      </c>
      <c r="C8" s="268" t="s">
        <v>28</v>
      </c>
      <c r="D8" s="253" t="s">
        <v>29</v>
      </c>
      <c r="E8" s="253" t="s">
        <v>30</v>
      </c>
      <c r="F8" s="270" t="s">
        <v>31</v>
      </c>
      <c r="G8" s="271"/>
      <c r="H8" s="272"/>
      <c r="I8" s="86" t="s">
        <v>32</v>
      </c>
      <c r="J8" s="247" t="s">
        <v>33</v>
      </c>
      <c r="K8" s="247" t="s">
        <v>34</v>
      </c>
      <c r="L8" s="249" t="s">
        <v>35</v>
      </c>
      <c r="M8" s="251" t="s">
        <v>36</v>
      </c>
      <c r="N8" s="251" t="s">
        <v>37</v>
      </c>
      <c r="O8" s="253" t="s">
        <v>38</v>
      </c>
      <c r="P8" s="266" t="s">
        <v>39</v>
      </c>
      <c r="Q8" s="77"/>
      <c r="R8" s="74"/>
      <c r="S8" s="78"/>
      <c r="T8" s="264" t="s">
        <v>40</v>
      </c>
      <c r="U8" s="247" t="s">
        <v>33</v>
      </c>
      <c r="V8" s="247" t="s">
        <v>34</v>
      </c>
      <c r="W8" s="249" t="s">
        <v>35</v>
      </c>
      <c r="X8" s="251" t="s">
        <v>36</v>
      </c>
      <c r="Y8" s="251" t="s">
        <v>37</v>
      </c>
      <c r="Z8" s="253" t="s">
        <v>38</v>
      </c>
      <c r="AA8" s="266" t="s">
        <v>39</v>
      </c>
      <c r="AB8" s="77"/>
    </row>
    <row r="9" spans="1:28" x14ac:dyDescent="0.25">
      <c r="A9" s="76"/>
      <c r="B9" s="265"/>
      <c r="C9" s="269"/>
      <c r="D9" s="254"/>
      <c r="E9" s="254"/>
      <c r="F9" s="87"/>
      <c r="G9" s="87"/>
      <c r="H9" s="87" t="s">
        <v>41</v>
      </c>
      <c r="I9" s="88" t="s">
        <v>42</v>
      </c>
      <c r="J9" s="248"/>
      <c r="K9" s="248"/>
      <c r="L9" s="250"/>
      <c r="M9" s="252"/>
      <c r="N9" s="252"/>
      <c r="O9" s="254"/>
      <c r="P9" s="267"/>
      <c r="Q9" s="77"/>
      <c r="R9" s="74"/>
      <c r="S9" s="78"/>
      <c r="T9" s="265"/>
      <c r="U9" s="248"/>
      <c r="V9" s="248"/>
      <c r="W9" s="250"/>
      <c r="X9" s="252"/>
      <c r="Y9" s="252"/>
      <c r="Z9" s="254"/>
      <c r="AA9" s="267"/>
      <c r="AB9" s="77"/>
    </row>
    <row r="10" spans="1:28" ht="15" customHeight="1" x14ac:dyDescent="0.25">
      <c r="A10" s="76"/>
      <c r="B10" s="117">
        <f>CONSOLIDADO!F33</f>
        <v>46076</v>
      </c>
      <c r="C10" s="89">
        <f>CONSOLIDADO!J33</f>
        <v>44010</v>
      </c>
      <c r="D10" s="90" t="str">
        <f>CONSOLIDADO!H33</f>
        <v>TRLU-970529-9</v>
      </c>
      <c r="E10" s="90"/>
      <c r="F10" s="91"/>
      <c r="G10" s="91"/>
      <c r="H10" s="91"/>
      <c r="I10" s="92"/>
      <c r="J10" s="92">
        <f>CONSOLIDADO!M33</f>
        <v>2200</v>
      </c>
      <c r="K10" s="92">
        <f>CONSOLIDADO!N33</f>
        <v>25250</v>
      </c>
      <c r="L10" s="93">
        <f t="shared" ref="L10:L13" si="0">J10-K10</f>
        <v>-23050</v>
      </c>
      <c r="M10" s="118">
        <f>CONSOLIDADO!O33</f>
        <v>2.33</v>
      </c>
      <c r="N10" s="94">
        <f t="shared" ref="N10:N13" si="1">(L10-(L10*(M10%)))</f>
        <v>-22512.935000000001</v>
      </c>
      <c r="O10" s="95" t="e">
        <f t="shared" ref="O10:O19" si="2">(N10/$N$20)*$P$10</f>
        <v>#REF!</v>
      </c>
      <c r="P10" s="242">
        <v>2500</v>
      </c>
      <c r="Q10" s="77"/>
      <c r="R10" s="74"/>
      <c r="S10" s="78"/>
      <c r="T10" s="96">
        <f>C6</f>
        <v>1</v>
      </c>
      <c r="U10" s="92" t="e">
        <f>J20</f>
        <v>#REF!</v>
      </c>
      <c r="V10" s="92" t="e">
        <f>K20</f>
        <v>#REF!</v>
      </c>
      <c r="W10" s="97" t="e">
        <f>L20</f>
        <v>#REF!</v>
      </c>
      <c r="X10" s="98" t="e">
        <f>M20</f>
        <v>#REF!</v>
      </c>
      <c r="Y10" s="97" t="e">
        <f>N20</f>
        <v>#REF!</v>
      </c>
      <c r="Z10" s="95" t="e">
        <f t="shared" ref="Z10:Z18" si="3">(Y10/$Y$19)*$AA$10</f>
        <v>#REF!</v>
      </c>
      <c r="AA10" s="242">
        <v>2000</v>
      </c>
      <c r="AB10" s="77"/>
    </row>
    <row r="11" spans="1:28" ht="15" customHeight="1" x14ac:dyDescent="0.25">
      <c r="A11" s="76"/>
      <c r="B11" s="117">
        <f>CONSOLIDADO!F34</f>
        <v>46076</v>
      </c>
      <c r="C11" s="89">
        <f>CONSOLIDADO!J34</f>
        <v>43960</v>
      </c>
      <c r="D11" s="90" t="str">
        <f>CONSOLIDADO!H34</f>
        <v>TCKU-262367-5</v>
      </c>
      <c r="E11" s="90"/>
      <c r="F11" s="91"/>
      <c r="G11" s="91"/>
      <c r="H11" s="91"/>
      <c r="I11" s="92"/>
      <c r="J11" s="92">
        <f>CONSOLIDADO!M34</f>
        <v>2220</v>
      </c>
      <c r="K11" s="92">
        <f>CONSOLIDADO!N34</f>
        <v>25190</v>
      </c>
      <c r="L11" s="93">
        <f t="shared" si="0"/>
        <v>-22970</v>
      </c>
      <c r="M11" s="118">
        <f>CONSOLIDADO!O34</f>
        <v>2.52</v>
      </c>
      <c r="N11" s="94">
        <f t="shared" si="1"/>
        <v>-22391.155999999999</v>
      </c>
      <c r="O11" s="95" t="e">
        <f t="shared" si="2"/>
        <v>#REF!</v>
      </c>
      <c r="P11" s="243"/>
      <c r="Q11" s="77"/>
      <c r="R11" s="74"/>
      <c r="S11" s="78"/>
      <c r="T11" s="96">
        <f>C23</f>
        <v>2</v>
      </c>
      <c r="U11" s="92" t="e">
        <f>J37</f>
        <v>#REF!</v>
      </c>
      <c r="V11" s="92" t="e">
        <f>K37</f>
        <v>#REF!</v>
      </c>
      <c r="W11" s="97" t="e">
        <f>L37</f>
        <v>#REF!</v>
      </c>
      <c r="X11" s="98" t="e">
        <f>M37</f>
        <v>#REF!</v>
      </c>
      <c r="Y11" s="97" t="e">
        <f>N37</f>
        <v>#REF!</v>
      </c>
      <c r="Z11" s="95" t="e">
        <f t="shared" si="3"/>
        <v>#REF!</v>
      </c>
      <c r="AA11" s="243"/>
      <c r="AB11" s="77"/>
    </row>
    <row r="12" spans="1:28" ht="15" customHeight="1" x14ac:dyDescent="0.25">
      <c r="A12" s="76"/>
      <c r="B12" s="117">
        <f>CONSOLIDADO!F35</f>
        <v>46076</v>
      </c>
      <c r="C12" s="89">
        <f>CONSOLIDADO!J35</f>
        <v>44310</v>
      </c>
      <c r="D12" s="90" t="str">
        <f>CONSOLIDADO!H35</f>
        <v>GESU-125058-6</v>
      </c>
      <c r="E12" s="90"/>
      <c r="F12" s="91"/>
      <c r="G12" s="91"/>
      <c r="H12" s="91"/>
      <c r="I12" s="92"/>
      <c r="J12" s="92">
        <f>CONSOLIDADO!M35</f>
        <v>2160</v>
      </c>
      <c r="K12" s="92">
        <f>CONSOLIDADO!N35</f>
        <v>25590</v>
      </c>
      <c r="L12" s="93">
        <f t="shared" si="0"/>
        <v>-23430</v>
      </c>
      <c r="M12" s="118">
        <f>CONSOLIDADO!O35</f>
        <v>3.68</v>
      </c>
      <c r="N12" s="94">
        <f t="shared" si="1"/>
        <v>-22567.776000000002</v>
      </c>
      <c r="O12" s="95" t="e">
        <f t="shared" si="2"/>
        <v>#REF!</v>
      </c>
      <c r="P12" s="243"/>
      <c r="Q12" s="77"/>
      <c r="R12" s="74"/>
      <c r="S12" s="78"/>
      <c r="T12" s="96">
        <f>C40</f>
        <v>3</v>
      </c>
      <c r="U12" s="92" t="e">
        <f>J54</f>
        <v>#REF!</v>
      </c>
      <c r="V12" s="92" t="e">
        <f>K54</f>
        <v>#REF!</v>
      </c>
      <c r="W12" s="97" t="e">
        <f>L54</f>
        <v>#REF!</v>
      </c>
      <c r="X12" s="98" t="e">
        <f>M54</f>
        <v>#REF!</v>
      </c>
      <c r="Y12" s="97" t="e">
        <f>N54</f>
        <v>#REF!</v>
      </c>
      <c r="Z12" s="95" t="e">
        <f t="shared" si="3"/>
        <v>#REF!</v>
      </c>
      <c r="AA12" s="243"/>
      <c r="AB12" s="77"/>
    </row>
    <row r="13" spans="1:28" ht="15" customHeight="1" x14ac:dyDescent="0.25">
      <c r="A13" s="76"/>
      <c r="B13" s="117">
        <f>CONSOLIDADO!F36</f>
        <v>46076</v>
      </c>
      <c r="C13" s="89">
        <f>CONSOLIDADO!J36</f>
        <v>44060</v>
      </c>
      <c r="D13" s="90" t="str">
        <f>CONSOLIDADO!H36</f>
        <v>FCIU-404786-0</v>
      </c>
      <c r="E13" s="90"/>
      <c r="F13" s="91"/>
      <c r="G13" s="91"/>
      <c r="H13" s="91"/>
      <c r="I13" s="92"/>
      <c r="J13" s="92">
        <f>CONSOLIDADO!M36</f>
        <v>2160</v>
      </c>
      <c r="K13" s="92">
        <f>CONSOLIDADO!N36</f>
        <v>25350</v>
      </c>
      <c r="L13" s="93">
        <f t="shared" si="0"/>
        <v>-23190</v>
      </c>
      <c r="M13" s="118">
        <f>CONSOLIDADO!O36</f>
        <v>2.84</v>
      </c>
      <c r="N13" s="94">
        <f t="shared" si="1"/>
        <v>-22531.403999999999</v>
      </c>
      <c r="O13" s="95" t="e">
        <f t="shared" si="2"/>
        <v>#REF!</v>
      </c>
      <c r="P13" s="243"/>
      <c r="Q13" s="77"/>
      <c r="R13" s="74"/>
      <c r="S13" s="78"/>
      <c r="T13" s="99"/>
      <c r="U13" s="92"/>
      <c r="V13" s="92"/>
      <c r="W13" s="94">
        <f t="shared" ref="W13:W18" si="4">U13-V13</f>
        <v>0</v>
      </c>
      <c r="X13" s="93"/>
      <c r="Y13" s="94">
        <f t="shared" ref="Y13:Y18" si="5">(W13-(W13*(X13%)))</f>
        <v>0</v>
      </c>
      <c r="Z13" s="95" t="e">
        <f t="shared" si="3"/>
        <v>#REF!</v>
      </c>
      <c r="AA13" s="243"/>
      <c r="AB13" s="77"/>
    </row>
    <row r="14" spans="1:28" ht="15" customHeight="1" x14ac:dyDescent="0.25">
      <c r="A14" s="76"/>
      <c r="B14" s="117">
        <f>CONSOLIDADO!F37</f>
        <v>46076</v>
      </c>
      <c r="C14" s="89">
        <f>CONSOLIDADO!J37</f>
        <v>44110</v>
      </c>
      <c r="D14" s="90" t="str">
        <f>CONSOLIDADO!H37</f>
        <v>TCLU-204610-1</v>
      </c>
      <c r="E14" s="90"/>
      <c r="F14" s="91"/>
      <c r="G14" s="91"/>
      <c r="H14" s="91"/>
      <c r="I14" s="92"/>
      <c r="J14" s="92">
        <f>CONSOLIDADO!M37</f>
        <v>2210</v>
      </c>
      <c r="K14" s="92">
        <f>CONSOLIDADO!N37</f>
        <v>25350</v>
      </c>
      <c r="L14" s="93">
        <f t="shared" ref="L14:L19" si="6">J14-K14</f>
        <v>-23140</v>
      </c>
      <c r="M14" s="118">
        <f>CONSOLIDADO!O37</f>
        <v>3.8</v>
      </c>
      <c r="N14" s="94">
        <f t="shared" ref="N14:N19" si="7">(L14-(L14*(M14%)))</f>
        <v>-22260.68</v>
      </c>
      <c r="O14" s="95" t="e">
        <f t="shared" si="2"/>
        <v>#REF!</v>
      </c>
      <c r="P14" s="243"/>
      <c r="Q14" s="77"/>
      <c r="R14" s="74"/>
      <c r="S14" s="78"/>
      <c r="T14" s="99"/>
      <c r="U14" s="92"/>
      <c r="V14" s="92"/>
      <c r="W14" s="94">
        <f t="shared" si="4"/>
        <v>0</v>
      </c>
      <c r="X14" s="93"/>
      <c r="Y14" s="94">
        <f t="shared" si="5"/>
        <v>0</v>
      </c>
      <c r="Z14" s="95" t="e">
        <f t="shared" si="3"/>
        <v>#REF!</v>
      </c>
      <c r="AA14" s="243"/>
      <c r="AB14" s="77"/>
    </row>
    <row r="15" spans="1:28" ht="15" customHeight="1" x14ac:dyDescent="0.25">
      <c r="A15" s="76"/>
      <c r="B15" s="117">
        <f>CONSOLIDADO!F38</f>
        <v>46076</v>
      </c>
      <c r="C15" s="89">
        <f>CONSOLIDADO!J38</f>
        <v>44100</v>
      </c>
      <c r="D15" s="90" t="str">
        <f>CONSOLIDADO!H38</f>
        <v>TRHU-372121-0</v>
      </c>
      <c r="E15" s="90"/>
      <c r="F15" s="91"/>
      <c r="G15" s="91"/>
      <c r="H15" s="91"/>
      <c r="I15" s="92"/>
      <c r="J15" s="92">
        <f>CONSOLIDADO!M38</f>
        <v>2120</v>
      </c>
      <c r="K15" s="92">
        <f>CONSOLIDADO!N38</f>
        <v>25430</v>
      </c>
      <c r="L15" s="93">
        <f t="shared" si="6"/>
        <v>-23310</v>
      </c>
      <c r="M15" s="118">
        <f>CONSOLIDADO!O38</f>
        <v>3.63</v>
      </c>
      <c r="N15" s="94">
        <f t="shared" si="7"/>
        <v>-22463.847000000002</v>
      </c>
      <c r="O15" s="95" t="e">
        <f t="shared" si="2"/>
        <v>#REF!</v>
      </c>
      <c r="P15" s="243"/>
      <c r="Q15" s="77"/>
      <c r="R15" s="74"/>
      <c r="S15" s="78"/>
      <c r="T15" s="99"/>
      <c r="U15" s="92"/>
      <c r="V15" s="92"/>
      <c r="W15" s="94">
        <f t="shared" si="4"/>
        <v>0</v>
      </c>
      <c r="X15" s="93"/>
      <c r="Y15" s="94">
        <f t="shared" si="5"/>
        <v>0</v>
      </c>
      <c r="Z15" s="95" t="e">
        <f t="shared" si="3"/>
        <v>#REF!</v>
      </c>
      <c r="AA15" s="243"/>
      <c r="AB15" s="77"/>
    </row>
    <row r="16" spans="1:28" ht="15" customHeight="1" x14ac:dyDescent="0.25">
      <c r="A16" s="76"/>
      <c r="B16" s="117">
        <f>CONSOLIDADO!F40</f>
        <v>46076</v>
      </c>
      <c r="C16" s="89">
        <f>CONSOLIDADO!J40</f>
        <v>43950</v>
      </c>
      <c r="D16" s="90" t="str">
        <f>CONSOLIDADO!H40</f>
        <v>CMAU-031551-1</v>
      </c>
      <c r="E16" s="90"/>
      <c r="F16" s="91"/>
      <c r="G16" s="91"/>
      <c r="H16" s="91"/>
      <c r="I16" s="92"/>
      <c r="J16" s="92">
        <f>CONSOLIDADO!M40</f>
        <v>2160</v>
      </c>
      <c r="K16" s="92">
        <f>CONSOLIDADO!N40</f>
        <v>25240</v>
      </c>
      <c r="L16" s="93">
        <f t="shared" si="6"/>
        <v>-23080</v>
      </c>
      <c r="M16" s="118">
        <f>CONSOLIDADO!O40</f>
        <v>3.48</v>
      </c>
      <c r="N16" s="94">
        <f t="shared" si="7"/>
        <v>-22276.815999999999</v>
      </c>
      <c r="O16" s="95" t="e">
        <f t="shared" si="2"/>
        <v>#REF!</v>
      </c>
      <c r="P16" s="243"/>
      <c r="Q16" s="77"/>
      <c r="R16" s="74"/>
      <c r="S16" s="78"/>
      <c r="T16" s="99"/>
      <c r="U16" s="101"/>
      <c r="V16" s="100"/>
      <c r="W16" s="94">
        <f t="shared" si="4"/>
        <v>0</v>
      </c>
      <c r="X16" s="102"/>
      <c r="Y16" s="94">
        <f t="shared" si="5"/>
        <v>0</v>
      </c>
      <c r="Z16" s="95" t="e">
        <f t="shared" si="3"/>
        <v>#REF!</v>
      </c>
      <c r="AA16" s="243"/>
      <c r="AB16" s="77"/>
    </row>
    <row r="17" spans="1:28" ht="15" customHeight="1" x14ac:dyDescent="0.25">
      <c r="A17" s="76"/>
      <c r="B17" s="117" t="e">
        <f>CONSOLIDADO!#REF!</f>
        <v>#REF!</v>
      </c>
      <c r="C17" s="89" t="e">
        <f>CONSOLIDADO!#REF!</f>
        <v>#REF!</v>
      </c>
      <c r="D17" s="90" t="e">
        <f>CONSOLIDADO!#REF!</f>
        <v>#REF!</v>
      </c>
      <c r="E17" s="90"/>
      <c r="F17" s="91"/>
      <c r="G17" s="91"/>
      <c r="H17" s="91"/>
      <c r="I17" s="92"/>
      <c r="J17" s="92" t="e">
        <f>CONSOLIDADO!#REF!</f>
        <v>#REF!</v>
      </c>
      <c r="K17" s="92" t="e">
        <f>CONSOLIDADO!#REF!</f>
        <v>#REF!</v>
      </c>
      <c r="L17" s="93" t="e">
        <f t="shared" si="6"/>
        <v>#REF!</v>
      </c>
      <c r="M17" s="118" t="e">
        <f>CONSOLIDADO!#REF!</f>
        <v>#REF!</v>
      </c>
      <c r="N17" s="94" t="e">
        <f t="shared" si="7"/>
        <v>#REF!</v>
      </c>
      <c r="O17" s="95" t="e">
        <f t="shared" si="2"/>
        <v>#REF!</v>
      </c>
      <c r="P17" s="243"/>
      <c r="Q17" s="77"/>
      <c r="R17" s="74"/>
      <c r="S17" s="78"/>
      <c r="T17" s="99"/>
      <c r="U17" s="101"/>
      <c r="V17" s="100"/>
      <c r="W17" s="94">
        <f t="shared" si="4"/>
        <v>0</v>
      </c>
      <c r="X17" s="102"/>
      <c r="Y17" s="94">
        <f t="shared" si="5"/>
        <v>0</v>
      </c>
      <c r="Z17" s="95" t="e">
        <f t="shared" si="3"/>
        <v>#REF!</v>
      </c>
      <c r="AA17" s="243"/>
      <c r="AB17" s="77"/>
    </row>
    <row r="18" spans="1:28" ht="15" customHeight="1" thickBot="1" x14ac:dyDescent="0.3">
      <c r="A18" s="76"/>
      <c r="B18" s="117" t="e">
        <f>CONSOLIDADO!#REF!</f>
        <v>#REF!</v>
      </c>
      <c r="C18" s="89" t="e">
        <f>CONSOLIDADO!#REF!</f>
        <v>#REF!</v>
      </c>
      <c r="D18" s="90" t="e">
        <f>CONSOLIDADO!#REF!</f>
        <v>#REF!</v>
      </c>
      <c r="E18" s="90"/>
      <c r="F18" s="91"/>
      <c r="G18" s="91"/>
      <c r="H18" s="91"/>
      <c r="I18" s="92"/>
      <c r="J18" s="92" t="e">
        <f>CONSOLIDADO!#REF!</f>
        <v>#REF!</v>
      </c>
      <c r="K18" s="92" t="e">
        <f>CONSOLIDADO!#REF!</f>
        <v>#REF!</v>
      </c>
      <c r="L18" s="93" t="e">
        <f t="shared" si="6"/>
        <v>#REF!</v>
      </c>
      <c r="M18" s="118" t="e">
        <f>CONSOLIDADO!#REF!</f>
        <v>#REF!</v>
      </c>
      <c r="N18" s="94" t="e">
        <f t="shared" si="7"/>
        <v>#REF!</v>
      </c>
      <c r="O18" s="95" t="e">
        <f t="shared" si="2"/>
        <v>#REF!</v>
      </c>
      <c r="P18" s="243"/>
      <c r="Q18" s="77"/>
      <c r="R18" s="74"/>
      <c r="S18" s="78"/>
      <c r="T18" s="99"/>
      <c r="U18" s="101"/>
      <c r="V18" s="100"/>
      <c r="W18" s="94">
        <f t="shared" si="4"/>
        <v>0</v>
      </c>
      <c r="X18" s="103"/>
      <c r="Y18" s="94">
        <f t="shared" si="5"/>
        <v>0</v>
      </c>
      <c r="Z18" s="95" t="e">
        <f t="shared" si="3"/>
        <v>#REF!</v>
      </c>
      <c r="AA18" s="244"/>
      <c r="AB18" s="77"/>
    </row>
    <row r="19" spans="1:28" ht="15" customHeight="1" thickBot="1" x14ac:dyDescent="0.3">
      <c r="A19" s="76"/>
      <c r="B19" s="117" t="e">
        <f>CONSOLIDADO!#REF!</f>
        <v>#REF!</v>
      </c>
      <c r="C19" s="89" t="e">
        <f>CONSOLIDADO!#REF!</f>
        <v>#REF!</v>
      </c>
      <c r="D19" s="90" t="e">
        <f>CONSOLIDADO!#REF!</f>
        <v>#REF!</v>
      </c>
      <c r="E19" s="90"/>
      <c r="F19" s="91"/>
      <c r="G19" s="91"/>
      <c r="H19" s="91"/>
      <c r="I19" s="92"/>
      <c r="J19" s="92" t="e">
        <f>CONSOLIDADO!#REF!</f>
        <v>#REF!</v>
      </c>
      <c r="K19" s="92" t="e">
        <f>CONSOLIDADO!#REF!</f>
        <v>#REF!</v>
      </c>
      <c r="L19" s="93" t="e">
        <f t="shared" si="6"/>
        <v>#REF!</v>
      </c>
      <c r="M19" s="118" t="e">
        <f>CONSOLIDADO!#REF!</f>
        <v>#REF!</v>
      </c>
      <c r="N19" s="94" t="e">
        <f t="shared" si="7"/>
        <v>#REF!</v>
      </c>
      <c r="O19" s="95" t="e">
        <f t="shared" si="2"/>
        <v>#REF!</v>
      </c>
      <c r="P19" s="244"/>
      <c r="Q19" s="77"/>
      <c r="R19" s="74"/>
      <c r="S19" s="78"/>
      <c r="T19" s="112" t="s">
        <v>45</v>
      </c>
      <c r="U19" s="108" t="e">
        <f>SUM(U10:U18)</f>
        <v>#REF!</v>
      </c>
      <c r="V19" s="108" t="e">
        <f>SUM(V10:V18)</f>
        <v>#REF!</v>
      </c>
      <c r="W19" s="109" t="e">
        <f>SUM(W10:W18)</f>
        <v>#REF!</v>
      </c>
      <c r="X19" s="113" t="e">
        <f>ROUND(((W19-Y19)/W19%),4)</f>
        <v>#REF!</v>
      </c>
      <c r="Y19" s="109" t="e">
        <f>ROUND(SUM(Y10:Y18),0)</f>
        <v>#REF!</v>
      </c>
      <c r="Z19" s="111" t="e">
        <f>SUM(Z10:Z18)</f>
        <v>#REF!</v>
      </c>
      <c r="AA19" s="83"/>
      <c r="AB19" s="77"/>
    </row>
    <row r="20" spans="1:28" ht="15" customHeight="1" thickBot="1" x14ac:dyDescent="0.3">
      <c r="A20" s="76"/>
      <c r="B20" s="245" t="s">
        <v>43</v>
      </c>
      <c r="C20" s="246"/>
      <c r="D20" s="104">
        <f>COUNT(D9:D19)</f>
        <v>0</v>
      </c>
      <c r="E20" s="105"/>
      <c r="F20" s="106"/>
      <c r="G20" s="106"/>
      <c r="H20" s="106"/>
      <c r="I20" s="107"/>
      <c r="J20" s="108" t="e">
        <f>SUM(J10:J19)</f>
        <v>#REF!</v>
      </c>
      <c r="K20" s="108" t="e">
        <f>SUM(K10:K19)</f>
        <v>#REF!</v>
      </c>
      <c r="L20" s="109" t="e">
        <f>SUM(L10:L19)</f>
        <v>#REF!</v>
      </c>
      <c r="M20" s="110" t="e">
        <f>ROUND(((L20-N20)/L20%),2)</f>
        <v>#REF!</v>
      </c>
      <c r="N20" s="109" t="e">
        <f>ROUND(SUM(N10:N19),0)</f>
        <v>#REF!</v>
      </c>
      <c r="O20" s="111" t="e">
        <f>SUM(O10:O19)</f>
        <v>#REF!</v>
      </c>
      <c r="P20" s="125"/>
      <c r="Q20" s="77"/>
      <c r="R20" s="74"/>
      <c r="S20" s="78"/>
      <c r="AB20" s="77"/>
    </row>
    <row r="21" spans="1:28" ht="15" customHeight="1" thickBot="1" x14ac:dyDescent="0.3">
      <c r="A21" s="76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2"/>
      <c r="P21" s="126"/>
      <c r="Q21" s="77"/>
      <c r="R21" s="74"/>
      <c r="S21" s="114"/>
      <c r="T21" s="115"/>
      <c r="U21" s="115"/>
      <c r="V21" s="115"/>
      <c r="W21" s="115"/>
      <c r="X21" s="115"/>
      <c r="Y21" s="115"/>
      <c r="Z21" s="115"/>
      <c r="AA21" s="115"/>
      <c r="AB21" s="116"/>
    </row>
    <row r="22" spans="1:28" ht="15" customHeight="1" x14ac:dyDescent="0.25">
      <c r="A22" s="76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126"/>
      <c r="Q22" s="77"/>
      <c r="R22" s="74"/>
    </row>
    <row r="23" spans="1:28" ht="15" customHeight="1" x14ac:dyDescent="0.25">
      <c r="A23" s="76"/>
      <c r="B23" s="80" t="s">
        <v>22</v>
      </c>
      <c r="C23" s="255">
        <v>2</v>
      </c>
      <c r="D23" s="255"/>
      <c r="E23" s="255"/>
      <c r="F23" s="255"/>
      <c r="G23" s="255"/>
      <c r="H23" s="255"/>
      <c r="I23" s="81"/>
      <c r="J23" s="256" t="s">
        <v>20</v>
      </c>
      <c r="K23" s="257"/>
      <c r="L23" s="258"/>
      <c r="M23" s="259">
        <v>45863</v>
      </c>
      <c r="N23" s="259"/>
      <c r="O23" s="82"/>
      <c r="P23" s="126"/>
      <c r="Q23" s="77"/>
    </row>
    <row r="24" spans="1:28" ht="15" customHeight="1" x14ac:dyDescent="0.25">
      <c r="A24" s="76"/>
      <c r="B24" s="260" t="s">
        <v>25</v>
      </c>
      <c r="C24" s="261"/>
      <c r="D24" s="261"/>
      <c r="E24" s="261"/>
      <c r="F24" s="261"/>
      <c r="G24" s="261"/>
      <c r="H24" s="261"/>
      <c r="I24" s="261"/>
      <c r="J24" s="262" t="s">
        <v>26</v>
      </c>
      <c r="K24" s="262"/>
      <c r="L24" s="262"/>
      <c r="M24" s="263"/>
      <c r="N24" s="263"/>
      <c r="O24" s="127"/>
      <c r="P24" s="126"/>
      <c r="Q24" s="77"/>
    </row>
    <row r="25" spans="1:28" ht="15" customHeight="1" x14ac:dyDescent="0.25">
      <c r="A25" s="76"/>
      <c r="B25" s="264" t="s">
        <v>27</v>
      </c>
      <c r="C25" s="268" t="s">
        <v>28</v>
      </c>
      <c r="D25" s="253" t="s">
        <v>29</v>
      </c>
      <c r="E25" s="253" t="s">
        <v>30</v>
      </c>
      <c r="F25" s="270" t="s">
        <v>31</v>
      </c>
      <c r="G25" s="271"/>
      <c r="H25" s="272"/>
      <c r="I25" s="86" t="s">
        <v>32</v>
      </c>
      <c r="J25" s="247" t="s">
        <v>33</v>
      </c>
      <c r="K25" s="247" t="s">
        <v>34</v>
      </c>
      <c r="L25" s="249" t="s">
        <v>35</v>
      </c>
      <c r="M25" s="251" t="s">
        <v>36</v>
      </c>
      <c r="N25" s="251" t="s">
        <v>37</v>
      </c>
      <c r="O25" s="253" t="s">
        <v>38</v>
      </c>
      <c r="P25" s="266" t="s">
        <v>39</v>
      </c>
      <c r="Q25" s="77"/>
    </row>
    <row r="26" spans="1:28" ht="15" customHeight="1" x14ac:dyDescent="0.25">
      <c r="A26" s="76"/>
      <c r="B26" s="265"/>
      <c r="C26" s="269"/>
      <c r="D26" s="254"/>
      <c r="E26" s="254"/>
      <c r="F26" s="87"/>
      <c r="G26" s="87"/>
      <c r="H26" s="87" t="s">
        <v>41</v>
      </c>
      <c r="I26" s="88" t="s">
        <v>42</v>
      </c>
      <c r="J26" s="248"/>
      <c r="K26" s="248"/>
      <c r="L26" s="250"/>
      <c r="M26" s="252"/>
      <c r="N26" s="252"/>
      <c r="O26" s="254"/>
      <c r="P26" s="267"/>
      <c r="Q26" s="77"/>
    </row>
    <row r="27" spans="1:28" ht="15" customHeight="1" x14ac:dyDescent="0.25">
      <c r="A27" s="76"/>
      <c r="B27" s="117" t="e">
        <f>CONSOLIDADO!#REF!</f>
        <v>#REF!</v>
      </c>
      <c r="C27" s="89" t="e">
        <f>CONSOLIDADO!#REF!</f>
        <v>#REF!</v>
      </c>
      <c r="D27" s="90" t="e">
        <f>CONSOLIDADO!#REF!</f>
        <v>#REF!</v>
      </c>
      <c r="E27" s="90"/>
      <c r="F27" s="91"/>
      <c r="G27" s="91"/>
      <c r="H27" s="91"/>
      <c r="I27" s="92"/>
      <c r="J27" s="92" t="e">
        <f>CONSOLIDADO!#REF!</f>
        <v>#REF!</v>
      </c>
      <c r="K27" s="92" t="e">
        <f>CONSOLIDADO!#REF!</f>
        <v>#REF!</v>
      </c>
      <c r="L27" s="93" t="e">
        <f t="shared" ref="L27:L29" si="8">J27-K27</f>
        <v>#REF!</v>
      </c>
      <c r="M27" s="118" t="e">
        <f>CONSOLIDADO!#REF!</f>
        <v>#REF!</v>
      </c>
      <c r="N27" s="94" t="e">
        <f t="shared" ref="N27:N29" si="9">(L27-(L27*(M27%)))</f>
        <v>#REF!</v>
      </c>
      <c r="O27" s="95" t="e">
        <f t="shared" ref="O27:O36" si="10">(N27/$N$37)*$P$27</f>
        <v>#REF!</v>
      </c>
      <c r="P27" s="242">
        <v>2500</v>
      </c>
      <c r="Q27" s="77"/>
    </row>
    <row r="28" spans="1:28" ht="15.75" customHeight="1" x14ac:dyDescent="0.25">
      <c r="A28" s="76"/>
      <c r="B28" s="117" t="e">
        <f>CONSOLIDADO!#REF!</f>
        <v>#REF!</v>
      </c>
      <c r="C28" s="89" t="e">
        <f>CONSOLIDADO!#REF!</f>
        <v>#REF!</v>
      </c>
      <c r="D28" s="90" t="e">
        <f>CONSOLIDADO!#REF!</f>
        <v>#REF!</v>
      </c>
      <c r="E28" s="90"/>
      <c r="F28" s="91"/>
      <c r="G28" s="91"/>
      <c r="H28" s="91"/>
      <c r="I28" s="92"/>
      <c r="J28" s="92" t="e">
        <f>CONSOLIDADO!#REF!</f>
        <v>#REF!</v>
      </c>
      <c r="K28" s="92" t="e">
        <f>CONSOLIDADO!#REF!</f>
        <v>#REF!</v>
      </c>
      <c r="L28" s="93" t="e">
        <f t="shared" si="8"/>
        <v>#REF!</v>
      </c>
      <c r="M28" s="118" t="e">
        <f>CONSOLIDADO!#REF!</f>
        <v>#REF!</v>
      </c>
      <c r="N28" s="94" t="e">
        <f t="shared" si="9"/>
        <v>#REF!</v>
      </c>
      <c r="O28" s="95" t="e">
        <f t="shared" si="10"/>
        <v>#REF!</v>
      </c>
      <c r="P28" s="243"/>
      <c r="Q28" s="77"/>
    </row>
    <row r="29" spans="1:28" x14ac:dyDescent="0.25">
      <c r="A29" s="76"/>
      <c r="B29" s="117" t="e">
        <f>CONSOLIDADO!#REF!</f>
        <v>#REF!</v>
      </c>
      <c r="C29" s="89" t="e">
        <f>CONSOLIDADO!#REF!</f>
        <v>#REF!</v>
      </c>
      <c r="D29" s="90" t="e">
        <f>CONSOLIDADO!#REF!</f>
        <v>#REF!</v>
      </c>
      <c r="E29" s="90"/>
      <c r="F29" s="91"/>
      <c r="G29" s="91"/>
      <c r="H29" s="91"/>
      <c r="I29" s="92"/>
      <c r="J29" s="92" t="e">
        <f>CONSOLIDADO!#REF!</f>
        <v>#REF!</v>
      </c>
      <c r="K29" s="92" t="e">
        <f>CONSOLIDADO!#REF!</f>
        <v>#REF!</v>
      </c>
      <c r="L29" s="93" t="e">
        <f t="shared" si="8"/>
        <v>#REF!</v>
      </c>
      <c r="M29" s="118" t="e">
        <f>CONSOLIDADO!#REF!</f>
        <v>#REF!</v>
      </c>
      <c r="N29" s="94" t="e">
        <f t="shared" si="9"/>
        <v>#REF!</v>
      </c>
      <c r="O29" s="95" t="e">
        <f t="shared" si="10"/>
        <v>#REF!</v>
      </c>
      <c r="P29" s="243"/>
      <c r="Q29" s="77"/>
    </row>
    <row r="30" spans="1:28" x14ac:dyDescent="0.25">
      <c r="A30" s="76"/>
      <c r="B30" s="117" t="e">
        <f>CONSOLIDADO!#REF!</f>
        <v>#REF!</v>
      </c>
      <c r="C30" s="89" t="e">
        <f>CONSOLIDADO!#REF!</f>
        <v>#REF!</v>
      </c>
      <c r="D30" s="90" t="e">
        <f>CONSOLIDADO!#REF!</f>
        <v>#REF!</v>
      </c>
      <c r="E30" s="90"/>
      <c r="F30" s="91"/>
      <c r="G30" s="91"/>
      <c r="H30" s="91"/>
      <c r="I30" s="92"/>
      <c r="J30" s="92" t="e">
        <f>CONSOLIDADO!#REF!</f>
        <v>#REF!</v>
      </c>
      <c r="K30" s="92" t="e">
        <f>CONSOLIDADO!#REF!</f>
        <v>#REF!</v>
      </c>
      <c r="L30" s="93" t="e">
        <f t="shared" ref="L30:L36" si="11">J30-K30</f>
        <v>#REF!</v>
      </c>
      <c r="M30" s="118" t="e">
        <f>CONSOLIDADO!#REF!</f>
        <v>#REF!</v>
      </c>
      <c r="N30" s="94" t="e">
        <f t="shared" ref="N30:N36" si="12">(L30-(L30*(M30%)))</f>
        <v>#REF!</v>
      </c>
      <c r="O30" s="95" t="e">
        <f t="shared" si="10"/>
        <v>#REF!</v>
      </c>
      <c r="P30" s="243"/>
      <c r="Q30" s="77"/>
    </row>
    <row r="31" spans="1:28" x14ac:dyDescent="0.25">
      <c r="A31" s="76"/>
      <c r="B31" s="117" t="e">
        <f>CONSOLIDADO!#REF!</f>
        <v>#REF!</v>
      </c>
      <c r="C31" s="89" t="e">
        <f>CONSOLIDADO!#REF!</f>
        <v>#REF!</v>
      </c>
      <c r="D31" s="90" t="e">
        <f>CONSOLIDADO!#REF!</f>
        <v>#REF!</v>
      </c>
      <c r="E31" s="90"/>
      <c r="F31" s="91"/>
      <c r="G31" s="91"/>
      <c r="H31" s="91"/>
      <c r="I31" s="92"/>
      <c r="J31" s="92" t="e">
        <f>CONSOLIDADO!#REF!</f>
        <v>#REF!</v>
      </c>
      <c r="K31" s="92" t="e">
        <f>CONSOLIDADO!#REF!</f>
        <v>#REF!</v>
      </c>
      <c r="L31" s="93" t="e">
        <f t="shared" si="11"/>
        <v>#REF!</v>
      </c>
      <c r="M31" s="118" t="e">
        <f>CONSOLIDADO!#REF!</f>
        <v>#REF!</v>
      </c>
      <c r="N31" s="94" t="e">
        <f t="shared" si="12"/>
        <v>#REF!</v>
      </c>
      <c r="O31" s="95" t="e">
        <f t="shared" si="10"/>
        <v>#REF!</v>
      </c>
      <c r="P31" s="243"/>
      <c r="Q31" s="77"/>
    </row>
    <row r="32" spans="1:28" ht="14.45" customHeight="1" x14ac:dyDescent="0.25">
      <c r="A32" s="76"/>
      <c r="B32" s="117" t="e">
        <f>CONSOLIDADO!#REF!</f>
        <v>#REF!</v>
      </c>
      <c r="C32" s="89" t="e">
        <f>CONSOLIDADO!#REF!</f>
        <v>#REF!</v>
      </c>
      <c r="D32" s="90" t="e">
        <f>CONSOLIDADO!#REF!</f>
        <v>#REF!</v>
      </c>
      <c r="E32" s="90"/>
      <c r="F32" s="91"/>
      <c r="G32" s="91"/>
      <c r="H32" s="91"/>
      <c r="I32" s="92"/>
      <c r="J32" s="92" t="e">
        <f>CONSOLIDADO!#REF!</f>
        <v>#REF!</v>
      </c>
      <c r="K32" s="92" t="e">
        <f>CONSOLIDADO!#REF!</f>
        <v>#REF!</v>
      </c>
      <c r="L32" s="93" t="e">
        <f t="shared" si="11"/>
        <v>#REF!</v>
      </c>
      <c r="M32" s="118" t="e">
        <f>CONSOLIDADO!#REF!</f>
        <v>#REF!</v>
      </c>
      <c r="N32" s="94" t="e">
        <f t="shared" si="12"/>
        <v>#REF!</v>
      </c>
      <c r="O32" s="95" t="e">
        <f t="shared" si="10"/>
        <v>#REF!</v>
      </c>
      <c r="P32" s="243"/>
      <c r="Q32" s="77"/>
    </row>
    <row r="33" spans="1:17" s="131" customFormat="1" ht="14.45" customHeight="1" x14ac:dyDescent="0.25">
      <c r="A33" s="128"/>
      <c r="B33" s="129" t="e">
        <f>CONSOLIDADO!#REF!</f>
        <v>#REF!</v>
      </c>
      <c r="C33" s="89" t="e">
        <f>CONSOLIDADO!#REF!</f>
        <v>#REF!</v>
      </c>
      <c r="D33" s="90" t="e">
        <f>CONSOLIDADO!#REF!</f>
        <v>#REF!</v>
      </c>
      <c r="E33" s="90"/>
      <c r="F33" s="91"/>
      <c r="G33" s="91"/>
      <c r="H33" s="91"/>
      <c r="I33" s="92"/>
      <c r="J33" s="92" t="e">
        <f>CONSOLIDADO!#REF!</f>
        <v>#REF!</v>
      </c>
      <c r="K33" s="92" t="e">
        <f>CONSOLIDADO!#REF!</f>
        <v>#REF!</v>
      </c>
      <c r="L33" s="93" t="e">
        <f t="shared" si="11"/>
        <v>#REF!</v>
      </c>
      <c r="M33" s="118" t="e">
        <f>CONSOLIDADO!#REF!</f>
        <v>#REF!</v>
      </c>
      <c r="N33" s="94" t="e">
        <f t="shared" si="12"/>
        <v>#REF!</v>
      </c>
      <c r="O33" s="95" t="e">
        <f t="shared" si="10"/>
        <v>#REF!</v>
      </c>
      <c r="P33" s="243"/>
      <c r="Q33" s="130"/>
    </row>
    <row r="34" spans="1:17" x14ac:dyDescent="0.25">
      <c r="A34" s="76"/>
      <c r="B34" s="117" t="e">
        <f>CONSOLIDADO!#REF!</f>
        <v>#REF!</v>
      </c>
      <c r="C34" s="89" t="e">
        <f>CONSOLIDADO!#REF!</f>
        <v>#REF!</v>
      </c>
      <c r="D34" s="90" t="e">
        <f>CONSOLIDADO!#REF!</f>
        <v>#REF!</v>
      </c>
      <c r="E34" s="90"/>
      <c r="F34" s="91"/>
      <c r="G34" s="91"/>
      <c r="H34" s="91"/>
      <c r="I34" s="92"/>
      <c r="J34" s="92" t="e">
        <f>CONSOLIDADO!#REF!</f>
        <v>#REF!</v>
      </c>
      <c r="K34" s="92" t="e">
        <f>CONSOLIDADO!#REF!</f>
        <v>#REF!</v>
      </c>
      <c r="L34" s="93" t="e">
        <f t="shared" si="11"/>
        <v>#REF!</v>
      </c>
      <c r="M34" s="118" t="e">
        <f>CONSOLIDADO!#REF!</f>
        <v>#REF!</v>
      </c>
      <c r="N34" s="94" t="e">
        <f t="shared" si="12"/>
        <v>#REF!</v>
      </c>
      <c r="O34" s="95" t="e">
        <f t="shared" si="10"/>
        <v>#REF!</v>
      </c>
      <c r="P34" s="243"/>
      <c r="Q34" s="77"/>
    </row>
    <row r="35" spans="1:17" x14ac:dyDescent="0.25">
      <c r="A35" s="76"/>
      <c r="B35" s="117" t="e">
        <f>CONSOLIDADO!#REF!</f>
        <v>#REF!</v>
      </c>
      <c r="C35" s="89" t="e">
        <f>CONSOLIDADO!#REF!</f>
        <v>#REF!</v>
      </c>
      <c r="D35" s="90" t="e">
        <f>CONSOLIDADO!#REF!</f>
        <v>#REF!</v>
      </c>
      <c r="E35" s="90"/>
      <c r="F35" s="91"/>
      <c r="G35" s="91"/>
      <c r="H35" s="91"/>
      <c r="I35" s="92"/>
      <c r="J35" s="92" t="e">
        <f>CONSOLIDADO!#REF!</f>
        <v>#REF!</v>
      </c>
      <c r="K35" s="92" t="e">
        <f>CONSOLIDADO!#REF!</f>
        <v>#REF!</v>
      </c>
      <c r="L35" s="93" t="e">
        <f t="shared" si="11"/>
        <v>#REF!</v>
      </c>
      <c r="M35" s="118" t="e">
        <f>CONSOLIDADO!#REF!</f>
        <v>#REF!</v>
      </c>
      <c r="N35" s="94" t="e">
        <f t="shared" si="12"/>
        <v>#REF!</v>
      </c>
      <c r="O35" s="95" t="e">
        <f t="shared" si="10"/>
        <v>#REF!</v>
      </c>
      <c r="P35" s="243"/>
      <c r="Q35" s="77"/>
    </row>
    <row r="36" spans="1:17" ht="15.75" thickBot="1" x14ac:dyDescent="0.3">
      <c r="A36" s="76"/>
      <c r="B36" s="117" t="e">
        <f>CONSOLIDADO!#REF!</f>
        <v>#REF!</v>
      </c>
      <c r="C36" s="89" t="e">
        <f>CONSOLIDADO!#REF!</f>
        <v>#REF!</v>
      </c>
      <c r="D36" s="90" t="e">
        <f>CONSOLIDADO!#REF!</f>
        <v>#REF!</v>
      </c>
      <c r="E36" s="90"/>
      <c r="F36" s="91"/>
      <c r="G36" s="91"/>
      <c r="H36" s="91"/>
      <c r="I36" s="92"/>
      <c r="J36" s="92" t="e">
        <f>CONSOLIDADO!#REF!</f>
        <v>#REF!</v>
      </c>
      <c r="K36" s="92" t="e">
        <f>CONSOLIDADO!#REF!</f>
        <v>#REF!</v>
      </c>
      <c r="L36" s="93" t="e">
        <f t="shared" si="11"/>
        <v>#REF!</v>
      </c>
      <c r="M36" s="118" t="e">
        <f>CONSOLIDADO!#REF!</f>
        <v>#REF!</v>
      </c>
      <c r="N36" s="94" t="e">
        <f t="shared" si="12"/>
        <v>#REF!</v>
      </c>
      <c r="O36" s="95" t="e">
        <f t="shared" si="10"/>
        <v>#REF!</v>
      </c>
      <c r="P36" s="244"/>
      <c r="Q36" s="77"/>
    </row>
    <row r="37" spans="1:17" ht="16.5" thickBot="1" x14ac:dyDescent="0.3">
      <c r="A37" s="76"/>
      <c r="B37" s="245" t="s">
        <v>43</v>
      </c>
      <c r="C37" s="246"/>
      <c r="D37" s="104">
        <f>COUNT(D26:D36)</f>
        <v>0</v>
      </c>
      <c r="E37" s="105"/>
      <c r="F37" s="106"/>
      <c r="G37" s="106"/>
      <c r="H37" s="106"/>
      <c r="I37" s="107"/>
      <c r="J37" s="108" t="e">
        <f>SUM(J27:J36)</f>
        <v>#REF!</v>
      </c>
      <c r="K37" s="108" t="e">
        <f>SUM(K27:K36)</f>
        <v>#REF!</v>
      </c>
      <c r="L37" s="109" t="e">
        <f>SUM(L27:L36)</f>
        <v>#REF!</v>
      </c>
      <c r="M37" s="113" t="e">
        <f>ROUND(((L37-N37)/L37%),4)</f>
        <v>#REF!</v>
      </c>
      <c r="N37" s="109" t="e">
        <f>ROUND(SUM(N27:N36),0)</f>
        <v>#REF!</v>
      </c>
      <c r="O37" s="111" t="e">
        <f>SUM(O27:O36)</f>
        <v>#REF!</v>
      </c>
      <c r="P37" s="83"/>
      <c r="Q37" s="77"/>
    </row>
    <row r="38" spans="1:17" x14ac:dyDescent="0.25">
      <c r="A38" s="76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7"/>
    </row>
    <row r="39" spans="1:17" x14ac:dyDescent="0.25">
      <c r="A39" s="76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7"/>
    </row>
    <row r="40" spans="1:17" ht="15.75" x14ac:dyDescent="0.25">
      <c r="A40" s="76"/>
      <c r="B40" s="80" t="s">
        <v>22</v>
      </c>
      <c r="C40" s="255">
        <v>3</v>
      </c>
      <c r="D40" s="255"/>
      <c r="E40" s="255"/>
      <c r="F40" s="255"/>
      <c r="G40" s="255"/>
      <c r="H40" s="255"/>
      <c r="I40" s="81"/>
      <c r="J40" s="256" t="s">
        <v>20</v>
      </c>
      <c r="K40" s="257"/>
      <c r="L40" s="258"/>
      <c r="M40" s="259">
        <v>45863</v>
      </c>
      <c r="N40" s="259"/>
      <c r="O40" s="82"/>
      <c r="P40" s="83"/>
      <c r="Q40" s="77"/>
    </row>
    <row r="41" spans="1:17" ht="15.75" x14ac:dyDescent="0.25">
      <c r="A41" s="76"/>
      <c r="B41" s="260" t="s">
        <v>25</v>
      </c>
      <c r="C41" s="261"/>
      <c r="D41" s="261"/>
      <c r="E41" s="261"/>
      <c r="F41" s="261"/>
      <c r="G41" s="261"/>
      <c r="H41" s="261"/>
      <c r="I41" s="261"/>
      <c r="J41" s="262" t="s">
        <v>26</v>
      </c>
      <c r="K41" s="262"/>
      <c r="L41" s="262"/>
      <c r="M41" s="263"/>
      <c r="N41" s="263"/>
      <c r="O41" s="82"/>
      <c r="P41" s="83"/>
      <c r="Q41" s="77"/>
    </row>
    <row r="42" spans="1:17" ht="25.5" x14ac:dyDescent="0.25">
      <c r="A42" s="76"/>
      <c r="B42" s="264" t="s">
        <v>27</v>
      </c>
      <c r="C42" s="268" t="s">
        <v>28</v>
      </c>
      <c r="D42" s="253" t="s">
        <v>29</v>
      </c>
      <c r="E42" s="253" t="s">
        <v>30</v>
      </c>
      <c r="F42" s="270" t="s">
        <v>31</v>
      </c>
      <c r="G42" s="271"/>
      <c r="H42" s="272"/>
      <c r="I42" s="86" t="s">
        <v>32</v>
      </c>
      <c r="J42" s="247" t="s">
        <v>33</v>
      </c>
      <c r="K42" s="247" t="s">
        <v>34</v>
      </c>
      <c r="L42" s="249" t="s">
        <v>35</v>
      </c>
      <c r="M42" s="251" t="s">
        <v>36</v>
      </c>
      <c r="N42" s="251" t="s">
        <v>37</v>
      </c>
      <c r="O42" s="253" t="s">
        <v>38</v>
      </c>
      <c r="P42" s="266" t="s">
        <v>39</v>
      </c>
      <c r="Q42" s="77"/>
    </row>
    <row r="43" spans="1:17" x14ac:dyDescent="0.25">
      <c r="A43" s="76"/>
      <c r="B43" s="265"/>
      <c r="C43" s="269"/>
      <c r="D43" s="254"/>
      <c r="E43" s="254"/>
      <c r="F43" s="87"/>
      <c r="G43" s="87" t="s">
        <v>44</v>
      </c>
      <c r="H43" s="87" t="s">
        <v>41</v>
      </c>
      <c r="I43" s="88" t="s">
        <v>42</v>
      </c>
      <c r="J43" s="248"/>
      <c r="K43" s="248"/>
      <c r="L43" s="250"/>
      <c r="M43" s="252"/>
      <c r="N43" s="252"/>
      <c r="O43" s="254"/>
      <c r="P43" s="267"/>
      <c r="Q43" s="77"/>
    </row>
    <row r="44" spans="1:17" x14ac:dyDescent="0.25">
      <c r="A44" s="76"/>
      <c r="B44" s="117" t="e">
        <f>CONSOLIDADO!#REF!</f>
        <v>#REF!</v>
      </c>
      <c r="C44" s="89" t="e">
        <f>CONSOLIDADO!#REF!</f>
        <v>#REF!</v>
      </c>
      <c r="D44" s="90" t="e">
        <f>CONSOLIDADO!#REF!</f>
        <v>#REF!</v>
      </c>
      <c r="E44" s="90"/>
      <c r="F44" s="91"/>
      <c r="G44" s="91"/>
      <c r="H44" s="91"/>
      <c r="I44" s="92"/>
      <c r="J44" s="92" t="e">
        <f>CONSOLIDADO!#REF!</f>
        <v>#REF!</v>
      </c>
      <c r="K44" s="92" t="e">
        <f>CONSOLIDADO!#REF!</f>
        <v>#REF!</v>
      </c>
      <c r="L44" s="93" t="e">
        <f t="shared" ref="L44:L46" si="13">J44-K44</f>
        <v>#REF!</v>
      </c>
      <c r="M44" s="118" t="e">
        <f>CONSOLIDADO!#REF!</f>
        <v>#REF!</v>
      </c>
      <c r="N44" s="94" t="e">
        <f t="shared" ref="N44:N46" si="14">(L44-(L44*(M44%)))</f>
        <v>#REF!</v>
      </c>
      <c r="O44" s="95" t="e">
        <f t="shared" ref="O44:O53" si="15">(N44/$N$54)*$P$44</f>
        <v>#REF!</v>
      </c>
      <c r="P44" s="242">
        <v>2500</v>
      </c>
      <c r="Q44" s="77"/>
    </row>
    <row r="45" spans="1:17" x14ac:dyDescent="0.25">
      <c r="A45" s="76"/>
      <c r="B45" s="117" t="e">
        <f>CONSOLIDADO!#REF!</f>
        <v>#REF!</v>
      </c>
      <c r="C45" s="89" t="e">
        <f>CONSOLIDADO!#REF!</f>
        <v>#REF!</v>
      </c>
      <c r="D45" s="90" t="e">
        <f>CONSOLIDADO!#REF!</f>
        <v>#REF!</v>
      </c>
      <c r="E45" s="90"/>
      <c r="F45" s="91"/>
      <c r="G45" s="91"/>
      <c r="H45" s="91"/>
      <c r="I45" s="92"/>
      <c r="J45" s="92" t="e">
        <f>CONSOLIDADO!#REF!</f>
        <v>#REF!</v>
      </c>
      <c r="K45" s="92" t="e">
        <f>CONSOLIDADO!#REF!</f>
        <v>#REF!</v>
      </c>
      <c r="L45" s="93" t="e">
        <f t="shared" si="13"/>
        <v>#REF!</v>
      </c>
      <c r="M45" s="118" t="e">
        <f>CONSOLIDADO!#REF!</f>
        <v>#REF!</v>
      </c>
      <c r="N45" s="94" t="e">
        <f t="shared" si="14"/>
        <v>#REF!</v>
      </c>
      <c r="O45" s="95" t="e">
        <f t="shared" si="15"/>
        <v>#REF!</v>
      </c>
      <c r="P45" s="243"/>
      <c r="Q45" s="77"/>
    </row>
    <row r="46" spans="1:17" x14ac:dyDescent="0.25">
      <c r="A46" s="76"/>
      <c r="B46" s="117" t="e">
        <f>CONSOLIDADO!#REF!</f>
        <v>#REF!</v>
      </c>
      <c r="C46" s="89" t="e">
        <f>CONSOLIDADO!#REF!</f>
        <v>#REF!</v>
      </c>
      <c r="D46" s="90" t="e">
        <f>CONSOLIDADO!#REF!</f>
        <v>#REF!</v>
      </c>
      <c r="E46" s="90"/>
      <c r="F46" s="91"/>
      <c r="G46" s="91"/>
      <c r="H46" s="91"/>
      <c r="I46" s="92"/>
      <c r="J46" s="92" t="e">
        <f>CONSOLIDADO!#REF!</f>
        <v>#REF!</v>
      </c>
      <c r="K46" s="92" t="e">
        <f>CONSOLIDADO!#REF!</f>
        <v>#REF!</v>
      </c>
      <c r="L46" s="93" t="e">
        <f t="shared" si="13"/>
        <v>#REF!</v>
      </c>
      <c r="M46" s="118" t="e">
        <f>CONSOLIDADO!#REF!</f>
        <v>#REF!</v>
      </c>
      <c r="N46" s="94" t="e">
        <f t="shared" si="14"/>
        <v>#REF!</v>
      </c>
      <c r="O46" s="95" t="e">
        <f t="shared" si="15"/>
        <v>#REF!</v>
      </c>
      <c r="P46" s="243"/>
      <c r="Q46" s="77"/>
    </row>
    <row r="47" spans="1:17" x14ac:dyDescent="0.25">
      <c r="A47" s="76"/>
      <c r="B47" s="117" t="e">
        <f>CONSOLIDADO!#REF!</f>
        <v>#REF!</v>
      </c>
      <c r="C47" s="89" t="e">
        <f>CONSOLIDADO!#REF!</f>
        <v>#REF!</v>
      </c>
      <c r="D47" s="90" t="e">
        <f>CONSOLIDADO!#REF!</f>
        <v>#REF!</v>
      </c>
      <c r="E47" s="90"/>
      <c r="F47" s="91"/>
      <c r="G47" s="91"/>
      <c r="H47" s="91"/>
      <c r="I47" s="92"/>
      <c r="J47" s="92" t="e">
        <f>CONSOLIDADO!#REF!</f>
        <v>#REF!</v>
      </c>
      <c r="K47" s="92" t="e">
        <f>CONSOLIDADO!#REF!</f>
        <v>#REF!</v>
      </c>
      <c r="L47" s="93" t="e">
        <f t="shared" ref="L47:L53" si="16">J47-K47</f>
        <v>#REF!</v>
      </c>
      <c r="M47" s="118" t="e">
        <f>CONSOLIDADO!#REF!</f>
        <v>#REF!</v>
      </c>
      <c r="N47" s="94" t="e">
        <f t="shared" ref="N47:N53" si="17">(L47-(L47*(M47%)))</f>
        <v>#REF!</v>
      </c>
      <c r="O47" s="95" t="e">
        <f t="shared" si="15"/>
        <v>#REF!</v>
      </c>
      <c r="P47" s="243"/>
      <c r="Q47" s="77"/>
    </row>
    <row r="48" spans="1:17" x14ac:dyDescent="0.25">
      <c r="A48" s="76"/>
      <c r="B48" s="117" t="e">
        <f>CONSOLIDADO!#REF!</f>
        <v>#REF!</v>
      </c>
      <c r="C48" s="89" t="e">
        <f>CONSOLIDADO!#REF!</f>
        <v>#REF!</v>
      </c>
      <c r="D48" s="90" t="e">
        <f>CONSOLIDADO!#REF!</f>
        <v>#REF!</v>
      </c>
      <c r="E48" s="90"/>
      <c r="F48" s="91"/>
      <c r="G48" s="91"/>
      <c r="H48" s="91"/>
      <c r="I48" s="92"/>
      <c r="J48" s="92" t="e">
        <f>CONSOLIDADO!#REF!</f>
        <v>#REF!</v>
      </c>
      <c r="K48" s="92" t="e">
        <f>CONSOLIDADO!#REF!</f>
        <v>#REF!</v>
      </c>
      <c r="L48" s="93" t="e">
        <f t="shared" si="16"/>
        <v>#REF!</v>
      </c>
      <c r="M48" s="118" t="e">
        <f>CONSOLIDADO!#REF!</f>
        <v>#REF!</v>
      </c>
      <c r="N48" s="94" t="e">
        <f t="shared" si="17"/>
        <v>#REF!</v>
      </c>
      <c r="O48" s="95" t="e">
        <f t="shared" si="15"/>
        <v>#REF!</v>
      </c>
      <c r="P48" s="243"/>
      <c r="Q48" s="77"/>
    </row>
    <row r="49" spans="1:17" ht="14.45" customHeight="1" x14ac:dyDescent="0.25">
      <c r="A49" s="76"/>
      <c r="B49" s="117" t="e">
        <f>CONSOLIDADO!#REF!</f>
        <v>#REF!</v>
      </c>
      <c r="C49" s="89" t="e">
        <f>CONSOLIDADO!#REF!</f>
        <v>#REF!</v>
      </c>
      <c r="D49" s="90" t="e">
        <f>CONSOLIDADO!#REF!</f>
        <v>#REF!</v>
      </c>
      <c r="E49" s="90"/>
      <c r="F49" s="91"/>
      <c r="G49" s="91"/>
      <c r="H49" s="91"/>
      <c r="I49" s="92"/>
      <c r="J49" s="92" t="e">
        <f>CONSOLIDADO!#REF!</f>
        <v>#REF!</v>
      </c>
      <c r="K49" s="92" t="e">
        <f>CONSOLIDADO!#REF!</f>
        <v>#REF!</v>
      </c>
      <c r="L49" s="93" t="e">
        <f t="shared" si="16"/>
        <v>#REF!</v>
      </c>
      <c r="M49" s="118" t="e">
        <f>CONSOLIDADO!#REF!</f>
        <v>#REF!</v>
      </c>
      <c r="N49" s="94" t="e">
        <f t="shared" si="17"/>
        <v>#REF!</v>
      </c>
      <c r="O49" s="95" t="e">
        <f t="shared" si="15"/>
        <v>#REF!</v>
      </c>
      <c r="P49" s="243"/>
      <c r="Q49" s="77"/>
    </row>
    <row r="50" spans="1:17" ht="14.45" customHeight="1" x14ac:dyDescent="0.25">
      <c r="A50" s="76"/>
      <c r="B50" s="117" t="e">
        <f>CONSOLIDADO!#REF!</f>
        <v>#REF!</v>
      </c>
      <c r="C50" s="89" t="e">
        <f>CONSOLIDADO!#REF!</f>
        <v>#REF!</v>
      </c>
      <c r="D50" s="90" t="e">
        <f>CONSOLIDADO!#REF!</f>
        <v>#REF!</v>
      </c>
      <c r="E50" s="90"/>
      <c r="F50" s="91"/>
      <c r="G50" s="91"/>
      <c r="H50" s="91"/>
      <c r="I50" s="92"/>
      <c r="J50" s="92" t="e">
        <f>CONSOLIDADO!#REF!</f>
        <v>#REF!</v>
      </c>
      <c r="K50" s="92" t="e">
        <f>CONSOLIDADO!#REF!</f>
        <v>#REF!</v>
      </c>
      <c r="L50" s="93" t="e">
        <f t="shared" si="16"/>
        <v>#REF!</v>
      </c>
      <c r="M50" s="118" t="e">
        <f>CONSOLIDADO!#REF!</f>
        <v>#REF!</v>
      </c>
      <c r="N50" s="94" t="e">
        <f t="shared" si="17"/>
        <v>#REF!</v>
      </c>
      <c r="O50" s="95" t="e">
        <f t="shared" si="15"/>
        <v>#REF!</v>
      </c>
      <c r="P50" s="243"/>
      <c r="Q50" s="77"/>
    </row>
    <row r="51" spans="1:17" x14ac:dyDescent="0.25">
      <c r="A51" s="76"/>
      <c r="B51" s="117" t="e">
        <f>CONSOLIDADO!#REF!</f>
        <v>#REF!</v>
      </c>
      <c r="C51" s="89" t="e">
        <f>CONSOLIDADO!#REF!</f>
        <v>#REF!</v>
      </c>
      <c r="D51" s="90" t="e">
        <f>CONSOLIDADO!#REF!</f>
        <v>#REF!</v>
      </c>
      <c r="E51" s="90"/>
      <c r="F51" s="91"/>
      <c r="G51" s="91"/>
      <c r="H51" s="91"/>
      <c r="I51" s="92"/>
      <c r="J51" s="92" t="e">
        <f>CONSOLIDADO!#REF!</f>
        <v>#REF!</v>
      </c>
      <c r="K51" s="92" t="e">
        <f>CONSOLIDADO!#REF!</f>
        <v>#REF!</v>
      </c>
      <c r="L51" s="93" t="e">
        <f t="shared" si="16"/>
        <v>#REF!</v>
      </c>
      <c r="M51" s="118" t="e">
        <f>CONSOLIDADO!#REF!</f>
        <v>#REF!</v>
      </c>
      <c r="N51" s="94" t="e">
        <f t="shared" si="17"/>
        <v>#REF!</v>
      </c>
      <c r="O51" s="95" t="e">
        <f t="shared" si="15"/>
        <v>#REF!</v>
      </c>
      <c r="P51" s="243"/>
      <c r="Q51" s="77"/>
    </row>
    <row r="52" spans="1:17" x14ac:dyDescent="0.25">
      <c r="A52" s="76"/>
      <c r="B52" s="117" t="e">
        <f>CONSOLIDADO!#REF!</f>
        <v>#REF!</v>
      </c>
      <c r="C52" s="89" t="e">
        <f>CONSOLIDADO!#REF!</f>
        <v>#REF!</v>
      </c>
      <c r="D52" s="90" t="e">
        <f>CONSOLIDADO!#REF!</f>
        <v>#REF!</v>
      </c>
      <c r="E52" s="90"/>
      <c r="F52" s="91"/>
      <c r="G52" s="91"/>
      <c r="H52" s="91"/>
      <c r="I52" s="92"/>
      <c r="J52" s="92" t="e">
        <f>CONSOLIDADO!#REF!</f>
        <v>#REF!</v>
      </c>
      <c r="K52" s="92" t="e">
        <f>CONSOLIDADO!#REF!</f>
        <v>#REF!</v>
      </c>
      <c r="L52" s="93" t="e">
        <f t="shared" si="16"/>
        <v>#REF!</v>
      </c>
      <c r="M52" s="118" t="e">
        <f>CONSOLIDADO!#REF!</f>
        <v>#REF!</v>
      </c>
      <c r="N52" s="94" t="e">
        <f t="shared" si="17"/>
        <v>#REF!</v>
      </c>
      <c r="O52" s="95" t="e">
        <f t="shared" si="15"/>
        <v>#REF!</v>
      </c>
      <c r="P52" s="243"/>
      <c r="Q52" s="77"/>
    </row>
    <row r="53" spans="1:17" ht="15.75" thickBot="1" x14ac:dyDescent="0.3">
      <c r="A53" s="76"/>
      <c r="B53" s="117" t="e">
        <f>CONSOLIDADO!#REF!</f>
        <v>#REF!</v>
      </c>
      <c r="C53" s="89" t="e">
        <f>CONSOLIDADO!#REF!</f>
        <v>#REF!</v>
      </c>
      <c r="D53" s="90" t="e">
        <f>CONSOLIDADO!#REF!</f>
        <v>#REF!</v>
      </c>
      <c r="E53" s="90"/>
      <c r="F53" s="91"/>
      <c r="G53" s="91"/>
      <c r="H53" s="91"/>
      <c r="I53" s="92"/>
      <c r="J53" s="92" t="e">
        <f>CONSOLIDADO!#REF!</f>
        <v>#REF!</v>
      </c>
      <c r="K53" s="92" t="e">
        <f>CONSOLIDADO!#REF!</f>
        <v>#REF!</v>
      </c>
      <c r="L53" s="93" t="e">
        <f t="shared" si="16"/>
        <v>#REF!</v>
      </c>
      <c r="M53" s="118" t="e">
        <f>CONSOLIDADO!#REF!</f>
        <v>#REF!</v>
      </c>
      <c r="N53" s="94" t="e">
        <f t="shared" si="17"/>
        <v>#REF!</v>
      </c>
      <c r="O53" s="95" t="e">
        <f t="shared" si="15"/>
        <v>#REF!</v>
      </c>
      <c r="P53" s="244"/>
      <c r="Q53" s="77"/>
    </row>
    <row r="54" spans="1:17" ht="16.5" thickBot="1" x14ac:dyDescent="0.3">
      <c r="A54" s="76"/>
      <c r="B54" s="245" t="s">
        <v>43</v>
      </c>
      <c r="C54" s="246"/>
      <c r="D54" s="104">
        <f>COUNT(D43:D53)</f>
        <v>0</v>
      </c>
      <c r="E54" s="105"/>
      <c r="F54" s="106"/>
      <c r="G54" s="106"/>
      <c r="H54" s="106"/>
      <c r="I54" s="107"/>
      <c r="J54" s="108" t="e">
        <f>SUM(J44:J53)</f>
        <v>#REF!</v>
      </c>
      <c r="K54" s="108" t="e">
        <f>SUM(K44:K53)</f>
        <v>#REF!</v>
      </c>
      <c r="L54" s="109" t="e">
        <f>SUM(L44:L53)</f>
        <v>#REF!</v>
      </c>
      <c r="M54" s="113" t="e">
        <f>ROUND(((L54-N54)/L54%),4)</f>
        <v>#REF!</v>
      </c>
      <c r="N54" s="109" t="e">
        <f>ROUND(SUM(N44:N53),0)</f>
        <v>#REF!</v>
      </c>
      <c r="O54" s="111" t="e">
        <f>SUM(O44:O53)</f>
        <v>#REF!</v>
      </c>
      <c r="P54" s="83"/>
      <c r="Q54" s="77"/>
    </row>
    <row r="55" spans="1:17" x14ac:dyDescent="0.25">
      <c r="A55" s="76"/>
      <c r="Q55" s="77"/>
    </row>
    <row r="56" spans="1:17" x14ac:dyDescent="0.25">
      <c r="A56" s="76"/>
      <c r="Q56" s="77"/>
    </row>
    <row r="57" spans="1:17" x14ac:dyDescent="0.25">
      <c r="A57" s="76"/>
      <c r="Q57" s="77"/>
    </row>
    <row r="58" spans="1:17" x14ac:dyDescent="0.25">
      <c r="A58" s="76"/>
      <c r="Q58" s="77"/>
    </row>
    <row r="59" spans="1:17" x14ac:dyDescent="0.25">
      <c r="A59" s="76"/>
      <c r="Q59" s="77"/>
    </row>
    <row r="60" spans="1:17" x14ac:dyDescent="0.25">
      <c r="A60" s="76"/>
      <c r="Q60" s="77"/>
    </row>
    <row r="61" spans="1:17" x14ac:dyDescent="0.25">
      <c r="A61" s="76"/>
      <c r="Q61" s="77"/>
    </row>
    <row r="62" spans="1:17" x14ac:dyDescent="0.25">
      <c r="A62" s="76"/>
      <c r="Q62" s="77"/>
    </row>
  </sheetData>
  <mergeCells count="69">
    <mergeCell ref="B7:I7"/>
    <mergeCell ref="J7:N7"/>
    <mergeCell ref="U7:Y7"/>
    <mergeCell ref="C6:H6"/>
    <mergeCell ref="J6:L6"/>
    <mergeCell ref="M6:N6"/>
    <mergeCell ref="V6:W6"/>
    <mergeCell ref="X6:Y6"/>
    <mergeCell ref="Z8:Z9"/>
    <mergeCell ref="AA8:AA9"/>
    <mergeCell ref="B20:C20"/>
    <mergeCell ref="V8:V9"/>
    <mergeCell ref="W8:W9"/>
    <mergeCell ref="X8:X9"/>
    <mergeCell ref="Y8:Y9"/>
    <mergeCell ref="P10:P19"/>
    <mergeCell ref="N8:N9"/>
    <mergeCell ref="O8:O9"/>
    <mergeCell ref="P8:P9"/>
    <mergeCell ref="B8:B9"/>
    <mergeCell ref="C8:C9"/>
    <mergeCell ref="D8:D9"/>
    <mergeCell ref="E8:E9"/>
    <mergeCell ref="C23:H23"/>
    <mergeCell ref="J23:L23"/>
    <mergeCell ref="M23:N23"/>
    <mergeCell ref="T8:T9"/>
    <mergeCell ref="U8:U9"/>
    <mergeCell ref="K8:K9"/>
    <mergeCell ref="L8:L9"/>
    <mergeCell ref="M8:M9"/>
    <mergeCell ref="F8:H8"/>
    <mergeCell ref="J8:J9"/>
    <mergeCell ref="B24:I24"/>
    <mergeCell ref="J24:N24"/>
    <mergeCell ref="B25:B26"/>
    <mergeCell ref="C25:C26"/>
    <mergeCell ref="D25:D26"/>
    <mergeCell ref="E25:E26"/>
    <mergeCell ref="F25:H25"/>
    <mergeCell ref="J25:J26"/>
    <mergeCell ref="K25:K26"/>
    <mergeCell ref="L25:L26"/>
    <mergeCell ref="N25:N26"/>
    <mergeCell ref="P25:P26"/>
    <mergeCell ref="P27:P36"/>
    <mergeCell ref="B37:C37"/>
    <mergeCell ref="C42:C43"/>
    <mergeCell ref="D42:D43"/>
    <mergeCell ref="E42:E43"/>
    <mergeCell ref="F42:H42"/>
    <mergeCell ref="M25:M26"/>
    <mergeCell ref="P42:P43"/>
    <mergeCell ref="P44:P53"/>
    <mergeCell ref="B54:C54"/>
    <mergeCell ref="AA10:AA18"/>
    <mergeCell ref="J42:J43"/>
    <mergeCell ref="K42:K43"/>
    <mergeCell ref="L42:L43"/>
    <mergeCell ref="M42:M43"/>
    <mergeCell ref="N42:N43"/>
    <mergeCell ref="O42:O43"/>
    <mergeCell ref="C40:H40"/>
    <mergeCell ref="J40:L40"/>
    <mergeCell ref="M40:N40"/>
    <mergeCell ref="B41:I41"/>
    <mergeCell ref="J41:N41"/>
    <mergeCell ref="B42:B43"/>
    <mergeCell ref="O25:O26"/>
  </mergeCells>
  <pageMargins left="0.70866141732283472" right="0.70866141732283472" top="0.74803149606299213" bottom="0.74803149606299213" header="0.31496062992125984" footer="0.31496062992125984"/>
  <pageSetup scale="80" fitToHeight="0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6677B66D22CE4E9B5265BC0EF7B8AE" ma:contentTypeVersion="3" ma:contentTypeDescription="Create a new document." ma:contentTypeScope="" ma:versionID="8d2118916f08b6c63810543a7c2b04e3">
  <xsd:schema xmlns:xsd="http://www.w3.org/2001/XMLSchema" xmlns:xs="http://www.w3.org/2001/XMLSchema" xmlns:p="http://schemas.microsoft.com/office/2006/metadata/properties" xmlns:ns3="e195219c-57f0-4634-9882-9a2fb3c6904a" targetNamespace="http://schemas.microsoft.com/office/2006/metadata/properties" ma:root="true" ma:fieldsID="b1c9f7af8e0ea8f377428145be2b847d" ns3:_="">
    <xsd:import namespace="e195219c-57f0-4634-9882-9a2fb3c690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5219c-57f0-4634-9882-9a2fb3c69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EF0F0-1205-4830-803B-1F4D161F7E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F138D3-D72B-4556-905F-B54356F2820B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195219c-57f0-4634-9882-9a2fb3c6904a"/>
  </ds:schemaRefs>
</ds:datastoreItem>
</file>

<file path=customXml/itemProps3.xml><?xml version="1.0" encoding="utf-8"?>
<ds:datastoreItem xmlns:ds="http://schemas.openxmlformats.org/officeDocument/2006/customXml" ds:itemID="{85CAA46B-C1E7-40D9-908D-61F667085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95219c-57f0-4634-9882-9a2fb3c69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</vt:lpstr>
      <vt:lpstr>Hoja2</vt:lpstr>
      <vt:lpstr>Calculo de Ponderados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Castro</dc:creator>
  <cp:lastModifiedBy>Christian Letelier</cp:lastModifiedBy>
  <cp:lastPrinted>2025-05-13T19:14:37Z</cp:lastPrinted>
  <dcterms:created xsi:type="dcterms:W3CDTF">2022-03-05T21:56:28Z</dcterms:created>
  <dcterms:modified xsi:type="dcterms:W3CDTF">2026-03-05T15:12:11Z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0x010100756677B66D22CE4E9B5265BC0EF7B8AE</vt:lpwstr>
  </property>
</Properties>
</file>